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695" yWindow="0" windowWidth="19440" windowHeight="15600" tabRatio="500"/>
  </bookViews>
  <sheets>
    <sheet name="Publications" sheetId="4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3" i="4" l="1"/>
  <c r="J12" i="4"/>
  <c r="J145" i="4"/>
  <c r="J166" i="4"/>
  <c r="J43" i="4"/>
  <c r="J42" i="4"/>
  <c r="J58" i="4"/>
  <c r="J167" i="4"/>
  <c r="J57" i="4"/>
  <c r="J159" i="4"/>
  <c r="J56" i="4"/>
  <c r="J55" i="4"/>
  <c r="J41" i="4"/>
  <c r="J121" i="4"/>
  <c r="J175" i="4"/>
  <c r="J40" i="4"/>
  <c r="J54" i="4"/>
  <c r="J158" i="4"/>
  <c r="J189" i="4"/>
  <c r="J39" i="4"/>
  <c r="J38" i="4"/>
  <c r="J144" i="4"/>
  <c r="J37" i="4"/>
  <c r="J88" i="4"/>
  <c r="J36" i="4"/>
  <c r="J113" i="4"/>
  <c r="J35" i="4"/>
  <c r="J157" i="4"/>
  <c r="J34" i="4"/>
  <c r="J107" i="4"/>
  <c r="J156" i="4"/>
  <c r="J71" i="4"/>
  <c r="J117" i="4"/>
  <c r="J112" i="4"/>
  <c r="J155" i="4"/>
  <c r="J61" i="4"/>
  <c r="J91" i="4"/>
  <c r="J186" i="4"/>
  <c r="J185" i="4"/>
  <c r="J80" i="4"/>
  <c r="J141" i="4"/>
  <c r="J90" i="4"/>
  <c r="J116" i="4"/>
  <c r="J111" i="4"/>
  <c r="J33" i="4"/>
  <c r="J60" i="4"/>
  <c r="J154" i="4"/>
  <c r="J170" i="4"/>
  <c r="J188" i="4"/>
  <c r="J32" i="4"/>
  <c r="J124" i="4"/>
  <c r="J47" i="4"/>
  <c r="J46" i="4"/>
  <c r="J143" i="4"/>
  <c r="J180" i="4"/>
  <c r="J103" i="4"/>
  <c r="J45" i="4"/>
  <c r="J31" i="4"/>
  <c r="J102" i="4"/>
  <c r="J142" i="4"/>
  <c r="J172" i="4"/>
  <c r="J44" i="4"/>
  <c r="J101" i="4"/>
  <c r="J76" i="4"/>
  <c r="J75" i="4"/>
  <c r="J74" i="4"/>
  <c r="J30" i="4"/>
  <c r="J87" i="4"/>
  <c r="J66" i="4"/>
  <c r="J153" i="4"/>
  <c r="J100" i="4"/>
  <c r="J115" i="4"/>
  <c r="J6" i="4"/>
  <c r="J67" i="4"/>
  <c r="J191" i="4"/>
  <c r="J119" i="4"/>
  <c r="J14" i="4"/>
  <c r="J118" i="4"/>
  <c r="J19" i="4"/>
  <c r="J127" i="4"/>
  <c r="J114" i="4"/>
  <c r="J18" i="4"/>
  <c r="J183" i="4"/>
  <c r="J17" i="4"/>
  <c r="J70" i="4"/>
  <c r="J173" i="4"/>
  <c r="J179" i="4"/>
  <c r="J89" i="4"/>
  <c r="J178" i="4"/>
  <c r="J98" i="4"/>
  <c r="J126" i="4"/>
  <c r="J13" i="4"/>
  <c r="J146" i="4"/>
  <c r="J162" i="4"/>
  <c r="J161" i="4"/>
  <c r="J137" i="4"/>
  <c r="J122" i="4"/>
  <c r="J136" i="4"/>
  <c r="J97" i="4"/>
  <c r="J79" i="4"/>
  <c r="J72" i="4"/>
  <c r="J171" i="4"/>
  <c r="J96" i="4"/>
  <c r="J16" i="4"/>
  <c r="J132" i="4"/>
  <c r="J131" i="4"/>
  <c r="J15" i="4"/>
  <c r="J149" i="4"/>
  <c r="J2" i="4"/>
  <c r="J20" i="4"/>
  <c r="J83" i="4"/>
  <c r="J3" i="4"/>
  <c r="J123" i="4"/>
  <c r="J95" i="4"/>
  <c r="J85" i="4"/>
  <c r="J184" i="4"/>
  <c r="J130" i="4"/>
  <c r="J29" i="4"/>
  <c r="J182" i="4"/>
  <c r="J99" i="4"/>
  <c r="J11" i="4"/>
  <c r="J10" i="4"/>
  <c r="J9" i="4"/>
  <c r="J190" i="4"/>
  <c r="J106" i="4"/>
  <c r="J140" i="4"/>
  <c r="J86" i="4"/>
  <c r="J8" i="4"/>
  <c r="J68" i="4"/>
  <c r="J139" i="4"/>
  <c r="J28" i="4"/>
  <c r="J181" i="4"/>
  <c r="J62" i="4"/>
  <c r="J94" i="4"/>
  <c r="J138" i="4"/>
  <c r="J82" i="4"/>
  <c r="J27" i="4"/>
  <c r="J7" i="4"/>
  <c r="J148" i="4"/>
  <c r="J4" i="4"/>
  <c r="J84" i="4"/>
  <c r="J52" i="4"/>
  <c r="J51" i="4"/>
  <c r="J165" i="4"/>
  <c r="J110" i="4"/>
  <c r="J125" i="4"/>
  <c r="J78" i="4"/>
  <c r="J164" i="4"/>
  <c r="J50" i="4"/>
  <c r="J69" i="4"/>
  <c r="J163" i="4"/>
  <c r="J176" i="4"/>
  <c r="J53" i="4"/>
  <c r="J77" i="4"/>
  <c r="J134" i="4"/>
  <c r="J128" i="4"/>
  <c r="J109" i="4"/>
  <c r="J81" i="4"/>
  <c r="J59" i="4"/>
  <c r="J174" i="4"/>
  <c r="J187" i="4"/>
  <c r="J26" i="4"/>
  <c r="J49" i="4"/>
  <c r="J160" i="4"/>
  <c r="J25" i="4"/>
  <c r="J93" i="4"/>
  <c r="J92" i="4"/>
  <c r="J48" i="4"/>
  <c r="J169" i="4"/>
  <c r="J147" i="4"/>
  <c r="J73" i="4"/>
  <c r="J120" i="4"/>
  <c r="J65" i="4"/>
  <c r="J5" i="4"/>
  <c r="J64" i="4"/>
  <c r="J105" i="4"/>
  <c r="J104" i="4"/>
  <c r="J177" i="4"/>
  <c r="J63" i="4"/>
  <c r="J152" i="4"/>
  <c r="J151" i="4"/>
  <c r="J129" i="4"/>
  <c r="J24" i="4"/>
  <c r="J23" i="4"/>
  <c r="J108" i="4"/>
  <c r="J168" i="4"/>
  <c r="J22" i="4"/>
  <c r="J150" i="4"/>
  <c r="J21" i="4"/>
  <c r="J135" i="4"/>
</calcChain>
</file>

<file path=xl/sharedStrings.xml><?xml version="1.0" encoding="utf-8"?>
<sst xmlns="http://schemas.openxmlformats.org/spreadsheetml/2006/main" count="2112" uniqueCount="980">
  <si>
    <t>author</t>
  </si>
  <si>
    <t>title</t>
  </si>
  <si>
    <t>reference</t>
  </si>
  <si>
    <t>classification</t>
  </si>
  <si>
    <t>year</t>
  </si>
  <si>
    <t/>
  </si>
  <si>
    <t>2017</t>
  </si>
  <si>
    <t>2015</t>
  </si>
  <si>
    <t>2014</t>
  </si>
  <si>
    <t>jcr_impact_factor</t>
  </si>
  <si>
    <t>jcr_category_quartile</t>
  </si>
  <si>
    <t>jcr_category</t>
  </si>
  <si>
    <t>jcr_category_rank</t>
  </si>
  <si>
    <t>A1</t>
  </si>
  <si>
    <t>2010</t>
  </si>
  <si>
    <t>2.331</t>
  </si>
  <si>
    <t>1</t>
  </si>
  <si>
    <t>2.278</t>
  </si>
  <si>
    <t>VETERINARY SCIENCES</t>
  </si>
  <si>
    <t>9/145</t>
  </si>
  <si>
    <t>2</t>
  </si>
  <si>
    <t>Vercruysse, Jozef ; Behnke, Jerzy M ; Albonico, Marco ; Ame, Shaali Makame ; Angebault, Cécile ; Bethony, Jeffrey M ; Engels, Dirk ; Guillard, Bertrand ; Hoa, Nguyen Thi Viet ; Kang, Gagandeep ; Kattula, Deepthi ; Kotze, Andrew C ; McCarthy, James S ; Mekonnen Kurmane, Zeleke ; Montresor, Antonio ; Periago, Maria Victoria ; Sumo, Laurentine ; Tchuenté, Louis-Albert Tchuem ; Thach, Dang Thi Cam ; Zeynudin, Ahmed ; Levecke, Bruno</t>
  </si>
  <si>
    <t>Assessment of the anthelmintic efficacy of albendazole in school children in seven countries where soil-transmitted helminths are endemic</t>
  </si>
  <si>
    <t>Plos Neglect. Trop. Dis. 2011. 5 (3)</t>
  </si>
  <si>
    <t>2011</t>
  </si>
  <si>
    <t>3</t>
  </si>
  <si>
    <t>4.716</t>
  </si>
  <si>
    <t>TROPICAL MEDICINE</t>
  </si>
  <si>
    <t>1/20</t>
  </si>
  <si>
    <t>1.649</t>
  </si>
  <si>
    <t>27/141</t>
  </si>
  <si>
    <t>4</t>
  </si>
  <si>
    <t>Levecke, Bruno ; Behnke, Jerzy M ; Ajjampur, Sitara SR ; Albonico, Marco ; Ame, Shaali M ; Charlier, Johannes ; Geiger, Stefan M ; Hoa, Nguyen TV ; Ngassam, Romuald I Kamwa ; Kotze, Andrew C ; McCarthy, James S ; Montresor, Antonio ; Periago, Maria V ; Roy, Sheela ; Tchuente, Louis-Albert Tchuem ; Thach, DTC ; Vercruysse, Jozef</t>
  </si>
  <si>
    <t>A comparison of the sensitivity and fecal egg counts of the McMaster egg counting and Kato-Katz thick smear methods for soil-transmitted Helminths</t>
  </si>
  <si>
    <t>Plos Neglect. Trop. Dis. 2011. 5 (6)</t>
  </si>
  <si>
    <t>Levecke, Bruno ; Dreesen, Leentje ; Barrionuevo-Samaniego, M ; Benitez Ortiz, W  ; Praet, N ; Brandt, J ; Dorny, Pierre</t>
  </si>
  <si>
    <t>Molecular differentiation of Entamoeba spp. in a rural community of Loja province, South Ecuador</t>
  </si>
  <si>
    <t>Trans. Roy. Soc. Trop. Med. Hyg. 2011. 105 (12)  p.737-739</t>
  </si>
  <si>
    <t>2.162</t>
  </si>
  <si>
    <t>2.832</t>
  </si>
  <si>
    <t>6/20</t>
  </si>
  <si>
    <t>2012</t>
  </si>
  <si>
    <t>2.381</t>
  </si>
  <si>
    <t>2.579</t>
  </si>
  <si>
    <t>6/142</t>
  </si>
  <si>
    <t>Albonico, M ; Ame, SM ; Vercruysse, Jozef ; Levecke, Bruno</t>
  </si>
  <si>
    <t>Comparison of the Kato-Katz thick smear and McMaster egg counting techniques for monitoring drug efficacy against soil-transmitted helminths in schoolchildren on Pemba Island, Tanzania</t>
  </si>
  <si>
    <t>Trans. Roy. Soc. Trop. Med. Hyg. 2012. 106 (3)  p.199-201</t>
  </si>
  <si>
    <t>1.823</t>
  </si>
  <si>
    <t>6/21</t>
  </si>
  <si>
    <t>Levecke, Bruno ; Mekonnen Kurmane, Zeleke ; Albonico, M ; Vercruysse, Jozef</t>
  </si>
  <si>
    <t>The impact of baseline faecal egg counts on the efficacy of single-dose albendazole against Trichuris trichiura</t>
  </si>
  <si>
    <t>Trans. Roy. Soc. Trop. Med. Hyg. 2012. 106 (2)  p.128-130</t>
  </si>
  <si>
    <t>AGRICULTURE, DAIRY &amp; ANIMAL SCIENCE</t>
  </si>
  <si>
    <t>Levecke, Bruno ; Vercruysse, Jozef</t>
  </si>
  <si>
    <t>Reply to comment on: The impact of baseline faecal egg counts on the efficacy of single-dose albendazole against Trichuris trichiura</t>
  </si>
  <si>
    <t>Trans. Roy. Soc. Trop. Med. Hyg. 2012. 106 (6)  p.390-392</t>
  </si>
  <si>
    <t>Levecke, Bruno ; Dobson, RJ ; Speybroeck, N ; Vercruysse, Jozef ; Charlier, Johannes</t>
  </si>
  <si>
    <t>Novel insights in the faecal egg count reduction test for monitoring drug efficacy against gastrointestinal nematodes of veterinary importance</t>
  </si>
  <si>
    <t>Vet. Parasitol. 2012. 188 (3-4)  p.391-396</t>
  </si>
  <si>
    <t>2.493</t>
  </si>
  <si>
    <t>Vercruysse, Jozef ; Levecke, Bruno ; Prichard, Roger</t>
  </si>
  <si>
    <t>Human soil-transmitted helminths: implications of mass drug administration</t>
  </si>
  <si>
    <t>Curr. Opin. Infect. Dis. 2012. 25 (6)  p.703-708</t>
  </si>
  <si>
    <t>4.87</t>
  </si>
  <si>
    <t>INFECTIOUS DISEASES</t>
  </si>
  <si>
    <t>8/69</t>
  </si>
  <si>
    <t>2007</t>
  </si>
  <si>
    <t>2.016</t>
  </si>
  <si>
    <t>6/122</t>
  </si>
  <si>
    <t>Geurden, Thomas ; Geldhof, Peter ; Levecke, Bruno ; Martens, Cindy ; Berkvens, Dirk ; Casaert, Stijn ; Vercruysse, Jozef ; Claerebout, Edwin</t>
  </si>
  <si>
    <t>Mixed Giardia duodenalis assemblage A and E infections in calves</t>
  </si>
  <si>
    <t>Int. J. Parasit. 2008. 38 (2)  p.259-264</t>
  </si>
  <si>
    <t>2008</t>
  </si>
  <si>
    <t>3.752</t>
  </si>
  <si>
    <t>PARASITOLOGY</t>
  </si>
  <si>
    <t>5/25</t>
  </si>
  <si>
    <t>Mekonnen Kurmane, Zeleke ; Levecke, Bruno ; Boulet, G ; Bogers, J-P ; Vercruysse, Jozef</t>
  </si>
  <si>
    <t>Efficacy of different albendazole and mebendazole regimens against heavy-intensity Trichuris trichiura infections in school children, Jimma Town, Ethiopia</t>
  </si>
  <si>
    <t>Pathog. Glob. Health. 2013. 107 (4)  p.207-209</t>
  </si>
  <si>
    <t>2013</t>
  </si>
  <si>
    <t>0.841</t>
  </si>
  <si>
    <t>14/22</t>
  </si>
  <si>
    <t>Levecke, Bruno ; De Wilde, Nathalie ; Vandenhoute, Els ; Vercruysse, Jozef</t>
  </si>
  <si>
    <t>Field Validity and Feasibility of Four Techniques for the Detection of Trichuris in Simians: a Model for Monitoring Drug Efficacy in Public Health?</t>
  </si>
  <si>
    <t>Plos Neglect. Trop. Dis. 2009. 3 (1)  p.e366-1-e366-8</t>
  </si>
  <si>
    <t>2009</t>
  </si>
  <si>
    <t>4.693</t>
  </si>
  <si>
    <t>1/17</t>
  </si>
  <si>
    <t>Mekonnen Kurmane, Zeleke ; Meka, Selima ; Ayana, Mio ; Bogers, Johannes ; Vercruysse, Jozef ; Levecke, Bruno</t>
  </si>
  <si>
    <t>Comparison of individual and pooled stool samples for the assessment of soil-transmitted helminth infection intensity and drug efficacy</t>
  </si>
  <si>
    <t>Plos Neglect. Trop. Dis. 2013. 7 (5)</t>
  </si>
  <si>
    <t>4.489</t>
  </si>
  <si>
    <t>4.569</t>
  </si>
  <si>
    <t>1/22</t>
  </si>
  <si>
    <t>Levecke, Bruno ; Buttle, David J ; Behnke, Jerzy M ; Duce, Ian R ; Vercruysse, Jozef</t>
  </si>
  <si>
    <t>Cysteine proteinases from papaya (Carica papaya) in the treatment of experimental Trichuris suis infection in pigs: two randomized controlled trials</t>
  </si>
  <si>
    <t>Parasites Vectors. 2014. 7</t>
  </si>
  <si>
    <t>3.43</t>
  </si>
  <si>
    <t>3.251</t>
  </si>
  <si>
    <t>7/36</t>
  </si>
  <si>
    <t>Wega, Sultan Suleman ; Zeleke, Gemechu ; Deti, Habtewold ; Mekonnen Kurmane, Zeleke ; Duchateau, Luc ; Levecke, Bruno ; Vercruysse, Jozef ; D'Hondt, Matthias ; Wynendaele, Evelien ; De Spiegeleer, Bart</t>
  </si>
  <si>
    <t>Quality of medicines commonly used in the treatment of soil transmitted helminths and Giardia in Ethiopia: a nationwide survey</t>
  </si>
  <si>
    <t>Plos Neglect. Trop. Dis. 2014. 8 (12)</t>
  </si>
  <si>
    <t>4.446</t>
  </si>
  <si>
    <t>Levecke, Bruno ; Brooker, Simon J ; Knopp, Stefanie ; Steinmann, Peter ; Sousa-Figueiredo, Jose Carlos ; Stothard, J Russell ; Utzinger, Jürg ; Vercruysse, Jozef</t>
  </si>
  <si>
    <t>Effect of sampling and diagnostic effort on the assessment of schistosomiasis and soil-transmitted helminthiasis and drug efficacy: a meta-analysis of six drug efficacy trials and one epidemiological survey</t>
  </si>
  <si>
    <t>Parasitology. 2014. 141 (14)  p.1826-1840</t>
  </si>
  <si>
    <t>2.56</t>
  </si>
  <si>
    <t>11/36</t>
  </si>
  <si>
    <t>Levecke, Bruno ; Montresor, Antonio ; Albonico, Marco ; Ame, Shaali M ; Behnke, Jerzy M ; Bethony, Jeffrey M ; Noumedem, Calvine D ; Engels, Dirk ; Guillard, Bertrand ; Kotze, Andrew C ; Krolewiecki, Alejandro J ; McCarthy, James S ; Mekonnen, Zeleke ; Periago, Maria V ; Sopheak, Hem ; Tchuem-Tchuenté, Louis-Albert ; Duong, Tran Thanh ; Huong, Nguyen Thu ; Zeynudin, Ahmed ; Vercruysse, Jozef</t>
  </si>
  <si>
    <t>Assessment of anthelmintic efficacy of mebendazole in school children in six countries where soil-transmitted helminths are endemic</t>
  </si>
  <si>
    <t>Plos Neglect. Trop. Dis. 2014. 8 (10)</t>
  </si>
  <si>
    <t>2.46</t>
  </si>
  <si>
    <t>2.545</t>
  </si>
  <si>
    <t>7/133</t>
  </si>
  <si>
    <t>Kattula, Deepthi ; Sarkar, Rajiv ; Ajjampur, Sitara Swarna Rao ; Minz, Shantidani ; Levecke, Bruno ; Muliyil, Jayaprakash ; Kang, Gagandeep</t>
  </si>
  <si>
    <t>Prevalence &amp; risk factors for soil transmitted helminth infection among school children in south India</t>
  </si>
  <si>
    <t>Indian J. Med. Res. 2014. 139 p.76-82</t>
  </si>
  <si>
    <t>1.396</t>
  </si>
  <si>
    <t>MEDICINE, GENERAL &amp; INTERNAL</t>
  </si>
  <si>
    <t>70/154</t>
  </si>
  <si>
    <t>Krolewiecki, Alejandro J ; Lammie, Patrick ; Jacobson, Julie ; Gabrielli, Albis-Francesco ; Levecke, Bruno ; Socias, Eugenia ; Arias, Luis M ; Sosa, Nicanor ; Abraham, David ; Cimino, Ruben ; Echazú, Adriana ; Crudo, Favio ; Vercruysse, Jozef ; Albonico, Marco</t>
  </si>
  <si>
    <t>A public health response against Strongyloides stercoralis: time to look at soil-transmitted helminthiasis in full</t>
  </si>
  <si>
    <t>Plos Neglect. Trop. Dis. 2013. 7 (3)</t>
  </si>
  <si>
    <t>Levecke, Bruno ; Anderson, Roy M ; Berkvens, Dirk ; Charlier, Johannes ; Devleesschauwer, Brecht ; Speybroeck, Niko ; Vercruysse, Jozef ; Van Aelst, Stefan</t>
  </si>
  <si>
    <t>Mathematical inference on helminth egg counts in stool and its applications in mass drug administration programmes to control soil-transmitted helminthiasis in public health</t>
  </si>
  <si>
    <t>Adv. Parasitol. 2015. Elsevier Academic Press. 87 p.193-247</t>
  </si>
  <si>
    <t>4.829</t>
  </si>
  <si>
    <t>4/36</t>
  </si>
  <si>
    <t>2.039</t>
  </si>
  <si>
    <t>7/141</t>
  </si>
  <si>
    <t>Ehsan, Md. Amimul ; Geurden, Thomas ; Casaert, Stijn ; Parvin, Sonia M ; Islam, Taohidul M ; Ahmed, Uddin M ; Levecke, Bruno ; Vercruysse, Jozef ; Claerebout, Edwin</t>
  </si>
  <si>
    <t>Assessment of zoonotic transmission of Giardia and Cryptosporidium between cattle and humans in rural villages in Bangladesh</t>
  </si>
  <si>
    <t>PLoS One. 2015. 10 (2)</t>
  </si>
  <si>
    <t>3.057</t>
  </si>
  <si>
    <t>3.234</t>
  </si>
  <si>
    <t>MULTIDISCIPLINARY SCIENCES</t>
  </si>
  <si>
    <t>11/63</t>
  </si>
  <si>
    <t>2.242</t>
  </si>
  <si>
    <t>10/138</t>
  </si>
  <si>
    <t>George, Santosh ; Kaliappan, Saravanakumar Puthupalayam ; Kattula, Deepthi ; Roy, Sheela ; Geldhof, Peter ; Kang, Gagandeep ; Vercruysse, Jozef ; Levecke, Bruno</t>
  </si>
  <si>
    <t>Identification of Ancylostoma ceylanicum in children from a tribal community in Tamil Nadu, India using a semi-nested PCR-RFLP tool</t>
  </si>
  <si>
    <t>Trans. Roy. Soc. Trop. Med. Hyg. 2015. 109 (4)  p.283-285</t>
  </si>
  <si>
    <t>1.631</t>
  </si>
  <si>
    <t>7/19</t>
  </si>
  <si>
    <t>Vlaminck, Johnny ; Levecke, Bruno ; Vercruysse, Jozef ; Geldhof, Peter</t>
  </si>
  <si>
    <t>Advances in the diagnosis of Ascaris suum infections in pigs and their possible applications in humans</t>
  </si>
  <si>
    <t>Parasitology. 2014. 141 (14)  p.1904-1911</t>
  </si>
  <si>
    <t>Ehsan, Md. Amimul ; Casaert, Stijn ; Levecke, Bruno ; Van Rooy, Liesbet ; Pelicaen, Joachim ; Smis, Anne ; De Backer, Joke ; Vervaeke, Bart ; De Smedt, Sandra ; Schoonbaert, Filip ; Lammens, Saskia ; Warmoes, Thierry ; Geurden, Thomas ; Claerebout, Edwin</t>
  </si>
  <si>
    <t>Cryptosporidium and Giardia in recreational water in Belgium</t>
  </si>
  <si>
    <t>J. Water Health. 2015. 13 (3)  p.870-878</t>
  </si>
  <si>
    <t>1.025</t>
  </si>
  <si>
    <t>ENVIRONMENTAL SCIENCES</t>
  </si>
  <si>
    <t>171/225</t>
  </si>
  <si>
    <t>Albonico, M ; Levecke, Bruno ; LoVerde, PT ; Montresor, A ; Prichard, R ; Vercruysse, Jozef ; Webster, JP</t>
  </si>
  <si>
    <t>Monitoring the efficacy of drugs for neglected tropical diseases controlled by preventive chemotherapy</t>
  </si>
  <si>
    <t>J. Glob. Antimicrob. Resist. 2015. 3 (4)  p.229-236</t>
  </si>
  <si>
    <t>1.087</t>
  </si>
  <si>
    <t>PHARMACOLOGY &amp; PHARMACY</t>
  </si>
  <si>
    <t>217/253</t>
  </si>
  <si>
    <t>Degarege, Abraham ; Erko, Berhanu ; Mekonnen Kurmane, Zeleke ; Legesse, Mengistu ; Negash, Yohannes ; Vercruysse, Jozef ; Levecke, Bruno</t>
  </si>
  <si>
    <t>Comparison of individual and pooled urine samples for estimating the presence and intensity of Schistosoma haematobium infections at the population level</t>
  </si>
  <si>
    <t>Parasites Vectors. 2015. 8</t>
  </si>
  <si>
    <t>8/36</t>
  </si>
  <si>
    <t>Montresor, Antonio ; Addiss, David ; Albonico, Marco ; Ali, Said Mohammed ; Ault, Steven K ; Gabrielli, Albis-Francesco ; Garba, Amadou ; Gasimov, Elkhan ; Gyorkos, Theresa ; Jamsheed, Mohamed Ahmed ; Levecke, Bruno ; Mbabazi, Pamela ; Mupfasoni, Denise ; Savioli, Lorenzo ; Vercruysse, Jozef ; Yajima, Aya</t>
  </si>
  <si>
    <t>Methodological bias can lead the Cochrane collaboration to irrelevance in public health decision-making</t>
  </si>
  <si>
    <t>Plos Neglect. Trop. Dis. 2015. 9 (10)</t>
  </si>
  <si>
    <t>3.948</t>
  </si>
  <si>
    <t>1/19</t>
  </si>
  <si>
    <t>Bekana, Teshome ; Mekonnen Kurmane, Zeleke ; Zeynudin, Ahmed ; Ayana, Mio ; Getachew, Mestawet ; Vercruysse, Jozef ; Levecke, Bruno</t>
  </si>
  <si>
    <t>Comparison of Kato-Katz thick-smear and McMaster egg counting method for the assessment of drug efficacy against soil-transmitted helminthiasis in school children in Jimma Town, Ethiopia</t>
  </si>
  <si>
    <t>Trans. Roy. Soc. Trop. Med. Hyg. 2015. 109 (10)  p.669-671</t>
  </si>
  <si>
    <t>Yohannes, Sileshi Belew ; Getachew, Mestawet ; Wega, Sultan Suleman ; Mohammed, Tesfaye ; Deti, Habetewold ; D'Hondt, Matthias ; Wynendaele, Evelien ; Mekonnen Kurmane, Zeleke ; Vercruysse, Jozef ; Duchateau, Luc ; De Spiegeleer, Bart ; Levecke, Bruno</t>
  </si>
  <si>
    <t>Assessment of efficacy and quality of two albendazole brands commonly used against soil-transmitted helminth infections in school children in Jimma Town, Ethiopia</t>
  </si>
  <si>
    <t>Plos Neglect. Trop. Dis. 2015. 9 (9)</t>
  </si>
  <si>
    <t>Degarege, Abraham ; Mekonnen Kurmane, Zeleke ; Levecke, Bruno ; Legesse, Mengistu ; Negash, Yohannes ; Vercruysse, Jozef ; Erko, Berhanu</t>
  </si>
  <si>
    <t>Prevalence of Schistosoma haematobium infection among school-age children in Afar Area, Northeastern Ethiopia</t>
  </si>
  <si>
    <t>PLoS One. 2015. 10 (8)</t>
  </si>
  <si>
    <t>Montresor, Antonio ; Porta, Natacha à ; Albonico, Marco ; Gabrielli, Albis Francesco ; Jankovic, Dina ; Fitzpatrick, Christopher ; Vercruysse, Jozef ; Levecke, Bruno</t>
  </si>
  <si>
    <t>Soil-transmitted helminthiasis: the relationship between prevalence and classes of intensity of infection</t>
  </si>
  <si>
    <t>Trans. Roy. Soc. Trop. Med. Hyg. 2015. 109 (4)  p.262-267</t>
  </si>
  <si>
    <t>Medebo, Daniel ; Mekonnen Kurmane, Zeleke ; Emana, Daniel ; Ayana, Mio ; Getachew, Mestawet ; Workneh, Netsanet ; Vercruysse, Jozef ; Levecke, Bruno</t>
  </si>
  <si>
    <t>Prevalence and intensity of soil-transmitted helminth infections among pre-school age children in 12 kindergartens in Jimma Town, southwest Ethiopia</t>
  </si>
  <si>
    <t>Trans. Roy. Soc. Trop. Med. Hyg. 2015. 109 (3)  p.225-227</t>
  </si>
  <si>
    <t>16/28</t>
  </si>
  <si>
    <t>George, Santosh ; Levecke, Bruno ; Kattula, Deepthi ; Velusamy, Vasanthakumar ; Roy, Sheela ; Geldhof, Peter ; Sarkar, Rajiv ; Kang, Gagandeep</t>
  </si>
  <si>
    <t>Molecular identification of hookworm isolates in humans, dogs and soil in a tribal area in Tamil Nadu, India</t>
  </si>
  <si>
    <t>Plos Neglect. Trop. Dis. 2016. 10 (8)</t>
  </si>
  <si>
    <t>2016</t>
  </si>
  <si>
    <t>3.834</t>
  </si>
  <si>
    <t>2.356</t>
  </si>
  <si>
    <t>9/136</t>
  </si>
  <si>
    <t>3.819</t>
  </si>
  <si>
    <t>5/28</t>
  </si>
  <si>
    <t>4.242</t>
  </si>
  <si>
    <t>A2</t>
  </si>
  <si>
    <t>MICROBIOLOGY</t>
  </si>
  <si>
    <t>George, Santosh ; Geldhof, Peter ; Albonico, Marco ; Ame, Shaali M ; Bethony, Jeffrey M ; Engels, Dirk ; Mekonnen Kurmane, Zeleke ; Montresor, Antonio ; Hem, Sopheak ; Tchuem-Tchuenté, Louis-Albert ; Huong, Nguyen Thu ; Kang, Gagandeep ; Vercruysse, Jozef ; Levecke, Bruno</t>
  </si>
  <si>
    <t>The molecular speciation of soil-transmitted helminth eggs collected from school children across six endemic countries</t>
  </si>
  <si>
    <t>Trans. Roy. Soc. Trop. Med. Hyg. 2016. 110 (11)  p.657-663</t>
  </si>
  <si>
    <t>U</t>
  </si>
  <si>
    <t>2.279</t>
  </si>
  <si>
    <t>6/19</t>
  </si>
  <si>
    <t>ZOOLOGY</t>
  </si>
  <si>
    <t>2.806</t>
  </si>
  <si>
    <t>15/64</t>
  </si>
  <si>
    <t>Duguma, Belay ; Janssens, Geert</t>
  </si>
  <si>
    <t>Assessment of feed resources, feeding practices and coping strategies to feed scarcity by smallholder urban dairy producers in Jimma town, Ethiopia</t>
  </si>
  <si>
    <t>SpringerPlus. 2016. 5</t>
  </si>
  <si>
    <t>1.13</t>
  </si>
  <si>
    <t>30/64</t>
  </si>
  <si>
    <t>1.685</t>
  </si>
  <si>
    <t>Yisehak, Kechero ; Kibreab, Yoseph ; Taye, Tolemariam ; Ribeiro Alves Lourenço, Marta ; Janssens, Geert</t>
  </si>
  <si>
    <t>Response to dietary tannin challenges in view of the browser/grazer dichotomy in an Ethiopian setting: Bonga sheep versus Kaffa goats</t>
  </si>
  <si>
    <t>Trop. Anim. Health Prod. 2016. 48 (1)  p.125-131</t>
  </si>
  <si>
    <t>0.912</t>
  </si>
  <si>
    <t>24/58</t>
  </si>
  <si>
    <t>1.802</t>
  </si>
  <si>
    <t>BIOCHEMICAL RESEARCH METHODS</t>
  </si>
  <si>
    <t>Ararame, Fikremariam Geda ; Declercq, Annelies ; Decostere, Annemie ; Lauwaerts, Angelo ; Wuyts, Brigitte ; Derave, Wim ; Janssens, Geert</t>
  </si>
  <si>
    <t>β-Alanine does not act through branched-chain amino acid catabolism in carp, a species with low muscular carnosine storage</t>
  </si>
  <si>
    <t>Fish Physiol. Biochem. 2015. 41 (1)  p.281-287</t>
  </si>
  <si>
    <t>1.442</t>
  </si>
  <si>
    <t>FISHERIES</t>
  </si>
  <si>
    <t>22/52</t>
  </si>
  <si>
    <t>Dermauw, Veronique ; Dierenfeld, Ellen ; Du Laing, Gijs ; Buyse, Johan ; Brochier, Bernard ; Van Gucht, Steven ; Duchateau, Luc ; Janssens, Geert</t>
  </si>
  <si>
    <t>Impact of a trace element supplementation programme on health and performance of cross-breed (Bos indicus x Bos taurus) dairy cattle under tropical farming conditions: a double-blinded randomized field trial</t>
  </si>
  <si>
    <t>J. Anim. Physiol. Anim. Nutr. 2015. 99 (3)  p.531-541</t>
  </si>
  <si>
    <t>1.212</t>
  </si>
  <si>
    <t>42/138</t>
  </si>
  <si>
    <t>0.97</t>
  </si>
  <si>
    <t>27/57</t>
  </si>
  <si>
    <t>Sharifian Fard, Mojdeh ; Pasmans, Frank ; Adriaensen, Connie ; Du Laing, Gijs ; Janssens, Geert ; Martel, An</t>
  </si>
  <si>
    <t>Chironomidae bloodworms larvae as aquatic amphibian food</t>
  </si>
  <si>
    <t>Zoo Biol. 2014. 33 (3)  p.221-227</t>
  </si>
  <si>
    <t>0.831</t>
  </si>
  <si>
    <t>72/133</t>
  </si>
  <si>
    <t>2.108</t>
  </si>
  <si>
    <t>5/57</t>
  </si>
  <si>
    <t>9/57</t>
  </si>
  <si>
    <t>1.511</t>
  </si>
  <si>
    <t>1.1</t>
  </si>
  <si>
    <t>31/133</t>
  </si>
  <si>
    <t>1.743</t>
  </si>
  <si>
    <t>Dermauw, Veronique ; De Cuyper, Annelies ; Duchateau, Luc ; Waseyehon, Assen ; Dierenfeld, Ellen ; Clauss, Marcus ; Peters, Iain R ; Du Laing, Gijs ; Janssens, Geert</t>
  </si>
  <si>
    <t>A disparate trace element metabolism in zebu (Bos indicus) and crossbred (Bos indicus × Bos taurus) cattle in response to a copper-deficient diet</t>
  </si>
  <si>
    <t>J. Anim. Sci. 2014. 92 (7)  p.3007-3017</t>
  </si>
  <si>
    <t>Dermauw, Veronique ; Lopéz Alonso, Marta ; Duchateau, Luc ; Du Laing, Gijs ; Fulasa, Tadele Tolosa ;  Dierenfeld, Ellen ; Clauss, Marcus ; Janssens, Geert</t>
  </si>
  <si>
    <t>Trace element distribution in selected edible tissues of zebu (Bos indicus) cattle slaughtered at Jimma, SW Ethiopia</t>
  </si>
  <si>
    <t>PLoS One. 2014. 9 (1)</t>
  </si>
  <si>
    <t>Dermauw, Veronique ; Van Hecke, Thomas ; Yisehak, Kechero ; Du Laing, Gijs ; Van Ranst, Eric ; Duchateau, Luc ; Janssens, Geert</t>
  </si>
  <si>
    <t>Copper status of free ranging cattle: what’s hidden behind?: a pilot study at the Gilgel Gibe catchment, Ethiopia</t>
  </si>
  <si>
    <t>Trop. Grassl. - Forrajes Trop. 2014. 2 (1)  p.36-37</t>
  </si>
  <si>
    <t>1.249</t>
  </si>
  <si>
    <t>17/52</t>
  </si>
  <si>
    <t>Kebede, Yisehak Kechero ; Eticha, Belay Duguma ; Taye, T ; Janssens, Geert</t>
  </si>
  <si>
    <t>Impact of soil erosion associated factors on available feed resources for free-ranging cattle at three altitude regions: measurements and perceptions</t>
  </si>
  <si>
    <t>J. Arid. Environ. 2013. 98 p.70-78</t>
  </si>
  <si>
    <t>1.822</t>
  </si>
  <si>
    <t>100/216</t>
  </si>
  <si>
    <t>BMC Vet. Res. 2013. 9</t>
  </si>
  <si>
    <t>23/132</t>
  </si>
  <si>
    <t>Dermauw, Veronique ; Yisehak, Kechero ; Dierenfeld, Ellen S ; Du Laing, Gijs ; Buyse, Johan ; Wuyts, Brigitte ; Janssens, Geert</t>
  </si>
  <si>
    <t>Effects of trace element supplementation on apparent nutrient digestibility and utilisation in grass-fed zebu (Bos indicus) cattle</t>
  </si>
  <si>
    <t>Livest. Sci. 2013. 155 (2-3)  p.255-261</t>
  </si>
  <si>
    <t>Dermauw, Veronique ; Yisehak, Kechero ; Belay, Duguma ; Van Hecke, Thomas ; Du Laing, Gijs ; Duchateau, Luc ; Janssens, Geert</t>
  </si>
  <si>
    <t>Mineral deficiency status of ranging zebu (Bos indicus) cattle around the Gilgel Gibe catchment, Ethiopia</t>
  </si>
  <si>
    <t>Trop. Anim. Health Prod. 2013. 45 (5)  p.1139-1147</t>
  </si>
  <si>
    <t>21/52</t>
  </si>
  <si>
    <t>Ararame, Fikremariam Geda ; Rekecki, Anamaria ; Decostere, Annemie ; Bossier, Peter ; Wuyts, Brigitte ; Kalmar, Isabelle ; Janssens, Geert</t>
  </si>
  <si>
    <t>Changes in intestinal morphology and amino acid catabolism in common carp at mildly elevated temperature as affected by dietary mannanoligosaccharides</t>
  </si>
  <si>
    <t>Anim. Feed Sci. Technol. 2012. 178 (1-2)  p.95-102</t>
  </si>
  <si>
    <t>1.608</t>
  </si>
  <si>
    <t>10/54</t>
  </si>
  <si>
    <t>Yisehak, K ; Becker, Anne ; Rothman, JM ; Dierenfeld, ES ; Marescau, B ; Bosch, G ; Hendriks, W ; Janssens, Geert</t>
  </si>
  <si>
    <t>Amino acid profile of salivary proteins and plasmatic trace mineral response to dietary condensed tannins in free-ranging zebu cattle (Bos indicus) as a marker of habitat degradation</t>
  </si>
  <si>
    <t>Livest. Sci. 2012. 144 (3)  p.275-280</t>
  </si>
  <si>
    <t>1.506</t>
  </si>
  <si>
    <t>16/54</t>
  </si>
  <si>
    <t>FOOD SCIENCE &amp; TECHNOLOGY</t>
  </si>
  <si>
    <t>V</t>
  </si>
  <si>
    <t>1.229</t>
  </si>
  <si>
    <t>16/133</t>
  </si>
  <si>
    <t>0.179</t>
  </si>
  <si>
    <t>Abdi, Reta D ; Agga, Getahun E ; Aregawi, Weldegebrial G ; Bekana, Merga ; Van Leeuwen, Thomas ; Delespaux, Vincent ; Duchateau, Luc</t>
  </si>
  <si>
    <t>A systematic review and meta-analysis of trypanosome prevalence in tsetse flies</t>
  </si>
  <si>
    <t>BMC Vet. Res. 2017. 13</t>
  </si>
  <si>
    <t>El Hamiani Khatat, Sarah ; Sahibi, Hamid ; Hing, Mony ; Moustain, Ismail Alaoui ; El Amri, Hamid ; Benajiba, Mohammed ; Kachani, Malika ; Duchateau, Luc ; Daminet, Sylvie</t>
  </si>
  <si>
    <t>Human exposure to Anaplasma phagocytophilum in two cities of Northwestern Morocco</t>
  </si>
  <si>
    <t>PLoS One. 2016. 11 (8)</t>
  </si>
  <si>
    <t>Devleesschauwer, Brecht ; Aryal, Arjun ; Sharma, Barun Kumar ; Ale, Anita ; Declercq, Anne ; Depraz, Stephanie ; Gaire, Tara Nath ; Gongal, Gyanendra ; Karki, Surendra ; Pandey, Basu Dev ; Pun, Sher Bahadur ; Duchateau, Luc ; Dorny, Pierre ; Speybroeck, Niko</t>
  </si>
  <si>
    <t>Epidemiology, impact and control of rabies in Nepal : a systematic review</t>
  </si>
  <si>
    <t>PLoS Neglect. Trop. Dis. 2016. 10 (2)</t>
  </si>
  <si>
    <t>Tuyttens, Frank ; Federici, JF ; Vanderhasselt, Roselien ; Goethals, Klara ; Duchateau, Luc ; Sans, ECO ; Molento, CFM</t>
  </si>
  <si>
    <t>Assessment of welfare of Brazilian and Belgian broiler flocks using the Welfare Quality protocol</t>
  </si>
  <si>
    <t>Poult. Sci. 2015. 94 (8)  p.1758-1766</t>
  </si>
  <si>
    <t>10/58</t>
  </si>
  <si>
    <t>Habtewold Elkamo, Tibebu ; Groom, Zoe ; Duchateau, Luc ; Christophides, George K</t>
  </si>
  <si>
    <t>Detection of viable plasmodium ookinetes in the midguts of Anopheles coluzzi using PMA-qrtPCR</t>
  </si>
  <si>
    <t>BIOTECHNOLOGY &amp; APPLIED MICROBIOLOGY</t>
  </si>
  <si>
    <t>2.27</t>
  </si>
  <si>
    <t>5/19</t>
  </si>
  <si>
    <t>Wega, Sultan Suleman ; Verheust, Yannick ; Dumoulin, Ann ; Wynendaele, Evelien ; D'Hondt, Matthias ; Vandercruyssen, Kirsten ; Veryser, Lieselotte ; Duchateau, Luc ; De Spiegeleer, Bart</t>
  </si>
  <si>
    <t>Gas chromatographic method for the determination of lumefantrine in antimalarial finished pharmaceutical products</t>
  </si>
  <si>
    <t>J. Food Drug Anal. 2015. 23 (3)  p.552-559</t>
  </si>
  <si>
    <t>1.98</t>
  </si>
  <si>
    <t>39/124</t>
  </si>
  <si>
    <t>CLINICAL NEUROLOGY</t>
  </si>
  <si>
    <t>Plos Neglect. Trop. Dis. 2014. 8 (5)</t>
  </si>
  <si>
    <t>1.544</t>
  </si>
  <si>
    <t>PUBLIC, ENVIRONMENTAL &amp; OCCUPATIONAL HEALTH</t>
  </si>
  <si>
    <t>Gemechu, Moti Yohannes ; Fikru, Regassa ; Büscher, Philippe ; Van Den Abbeele, Jan ; Duchateau, Luc ; Delespaux, V</t>
  </si>
  <si>
    <t>Detection of African animal trypanosomes: the haematocrit centrifugation technique compared to PCR with samples stored on filter paper or in DNA protecting buffer</t>
  </si>
  <si>
    <t>Vet. Parasitol. 2014. 203 (3-4)  p.253-258</t>
  </si>
  <si>
    <t>Devleesschauwer, Brecht ; Havelaar, Arie H ; Maertens de Noordhout, Charline ; Haagsma, Juanita A ; Praet, Nicolas ; Dorny, Pierre ; Duchateau, Luc ; Torgerson, Paul R ; Van Oyen, Herman ; Speybroeck, Niko</t>
  </si>
  <si>
    <t>DALY calculation in practice: a stepwise approach</t>
  </si>
  <si>
    <t>Int. J. Public Health. 2014. 59 (3)  p.571-574</t>
  </si>
  <si>
    <t>2.701</t>
  </si>
  <si>
    <t>18/147</t>
  </si>
  <si>
    <t>Calculating disability-adjusted life years to quantify burden of disease</t>
  </si>
  <si>
    <t>Int. J. Public Health. 2014. 59 (3)  p.565-569</t>
  </si>
  <si>
    <t>Devleesschauwer, Brecht ; Ale, Anita ; Torgerson, Paul ; Praet, Nicolas ; Maertens de Noordhout, Charline ; Pandey, Basu Dev ; Pun, Sher Bahadur ; Lake, Rob ; Vercruysse, Jozef ; Joshi, Durga Datt ; Havelaar, Arie H ; Duchateau, Luc ; Dorny, Pierre ; Speybroeck, Niko</t>
  </si>
  <si>
    <t>The burden of parasitic zoonoses in Nepal: a systematic review</t>
  </si>
  <si>
    <t>Plos Neglect. Trop. Dis. 2014. 8 (1)</t>
  </si>
  <si>
    <t>1.774</t>
  </si>
  <si>
    <t>29/132</t>
  </si>
  <si>
    <t>Mereta, Seid Tiku ; Yewhalaw, Delenasaw ; Boets, Pieter ; Ahmed, Abdulhakim ; Duchateau, Luc ; Speybroeck, Niko ; Vanwambeke, Sophie O ; Legesse, Worku ; De Meester, Luc ; Goethals, Peter</t>
  </si>
  <si>
    <t>Physico-chemical and biological characterization of anopheline mosquito larval habitats (Diptera: Culicidae): implications for malaria control</t>
  </si>
  <si>
    <t>Parasites Vectors. 2013. 6</t>
  </si>
  <si>
    <t>3.246</t>
  </si>
  <si>
    <t>8/37</t>
  </si>
  <si>
    <t>Gebre, Delenasaw Yewhalaw ; Kifle, Yehenew Getachew ; Tushune, Kora ; W/Michael, Kifle ; Kassahun, Wondwossen ; Duchateau, Luc ; Speybroek, Niko</t>
  </si>
  <si>
    <t>The effect of dams and seasons on malaria incidence and anopheles abundance in Ethiopia</t>
  </si>
  <si>
    <t>BMC Infect. Dis. 2013. 13</t>
  </si>
  <si>
    <t>2.561</t>
  </si>
  <si>
    <t>35/72</t>
  </si>
  <si>
    <t>Kifle, Yehenew Getachew ; Janssen, Paul ; Gebre, Delenasaw Yewhalaw ; Speybroek, Niko ; Duchateau, Luc</t>
  </si>
  <si>
    <t>Coping with time and space in modelling malaria incidence: a comparison of survival and count regression models</t>
  </si>
  <si>
    <t>Stat. Med. 2013. 32 (18)  p.3224-3233</t>
  </si>
  <si>
    <t>2.037</t>
  </si>
  <si>
    <t>2.044</t>
  </si>
  <si>
    <t>STATISTICS &amp; PROBABILITY</t>
  </si>
  <si>
    <t>13/119</t>
  </si>
  <si>
    <t>Devleesschauwer, Brecht ; Pruvot, Mathieu ; Joshi, Durga Datt ; De Craeye, Stéphane ; Jennes, Malgorzata ; Ale, Anita ; Welinski, Alma ; Lama, Sanjyoti ; Aryal, Arjun ; Victor, Bjorn ; Duchateau, Luc ; Speybroeck, Niko ; Vercruysse, Jozef ; Dorny, Pierre</t>
  </si>
  <si>
    <t>Seroprevalence of zoonotic parasites in pigs slaughtered in the Kathmandu Valley of Nepal</t>
  </si>
  <si>
    <t>Vector-Borne Zoonotic Dis. 2013. 13 (12)  p.872-876</t>
  </si>
  <si>
    <t>2.531</t>
  </si>
  <si>
    <t>2.277</t>
  </si>
  <si>
    <t>43/162</t>
  </si>
  <si>
    <t>Wega, Sultan Suleman ; Vandercruyssen, Kirsten ; Wynendaele, Evelien ; D'Hondt, Matthias ; Bracke, Nathalie ; Duchateau, Luc ; Burvenich, Christian ; Peremans, Kathelijne ; De Spiegeleer, Bart</t>
  </si>
  <si>
    <t>A rapid stability-indicating, fused-core HPLC method for simultaneous determination of β-artemether and lumefantrine in anti-malarial fixed dose combination products</t>
  </si>
  <si>
    <t>Malar. J. 2013. 12</t>
  </si>
  <si>
    <t>3.489</t>
  </si>
  <si>
    <t>2/22</t>
  </si>
  <si>
    <t>Yewhalaw, Delenasaw ; Asale, Abebe ; Tushune, Kora ; Getachew, Yehenew  ; Duchateau, Luc ; Speybroek, Niko</t>
  </si>
  <si>
    <t>Bio-efficacy of selected long-lasting insecticidal nets against pyrethroid resistant Anopheles arabiensis from South-Western Ethiopia</t>
  </si>
  <si>
    <t>Parasites Vectors. 2012. 5</t>
  </si>
  <si>
    <t>8/34</t>
  </si>
  <si>
    <t>Moti, Y ; Fikru, R ; Van Den Abbeele, Jan ; Büscher, P ; Van den Bossche, P ; Duchateau, Luc ; Delespaux, Vincent</t>
  </si>
  <si>
    <t>Ghibe river basin in Ethiopia: present situation of trypanocidal drug resistance in Trypanosoma congolense using tests in mice and PCR-RFLP</t>
  </si>
  <si>
    <t>Vet. Parasitol. 2012. 189 (2-4)  p.197-203</t>
  </si>
  <si>
    <t>4.092</t>
  </si>
  <si>
    <t>Devleesschauwer, Brecht ; Aryal, Arjun ; Joshi, Durga Datt ; Rijal, Suman ; Sherchand, Jeevan Bahadur ; Praet, Nicolas ; Speybroeck, Niko ; Duchateau, Luc ; Vercruysse, Jozef ; Dorny, Pierre</t>
  </si>
  <si>
    <t>Epidemiology of Taenia solium in Nepal: is it influenced by the social characteristics of the population and the presence of Taenia asiatica?</t>
  </si>
  <si>
    <t>Trop. Med. Int. Health. 2012. 17 (8)  p.1019-1022</t>
  </si>
  <si>
    <t>2.938</t>
  </si>
  <si>
    <t>2.795</t>
  </si>
  <si>
    <t>3/21</t>
  </si>
  <si>
    <t>Lema, Tefera Belachew ; Hadley, Craig ; Lindtsrom, David  ; Getachew, Yehnew ; Duchateau, Luc ; Kolsteren, Patrick</t>
  </si>
  <si>
    <t>Food insecurity and age at menarche among adolescent girls in Jimma Zone Southwest Ethiopia: a longitudinal study</t>
  </si>
  <si>
    <t>Reprod. Biol. Endocrinol. 2011. 9</t>
  </si>
  <si>
    <t>2.045</t>
  </si>
  <si>
    <t>REPRODUCTIVE BIOLOGY</t>
  </si>
  <si>
    <t>4.411</t>
  </si>
  <si>
    <t>BIOLOGY</t>
  </si>
  <si>
    <t>12/84</t>
  </si>
  <si>
    <t>Gebre, Delenasaw Yewhalaw ; Steurbaut, Walter ; Spanoghe, Pieter ; Van Bortel, Wim ; Denis, Leen ; Tessema, Dejene A ; Kifle, Yehenew Getachew ; Coosemans, Marc ; Duchateau, Luc ; Speybroeck, Niko</t>
  </si>
  <si>
    <t>Multiple insecticide resistance: an impediment to insecticide-based malaria vector control program</t>
  </si>
  <si>
    <t>PLoS One. 2011. 6 (1)</t>
  </si>
  <si>
    <t>de la Fé Rodriguez, Pedro ; Coddens, Annelies ; Del Fava, Emanuele ; Cortiñas Abrahantes, José  ; Shkedy, Ziv ; Maroto Martin, Luis O ; Cruz Muñoz, Eduardo ; Duchateau, Luc ; Cox, Eric ; Goddeeris, Bruno</t>
  </si>
  <si>
    <t>High prevalence of F4+ and F18+ Escherichia coli in Cuban piggeries as determined by serological survey</t>
  </si>
  <si>
    <t>Trop. Anim. Health Prod. 2011. 43 (5)  p.937-946</t>
  </si>
  <si>
    <t>1.115</t>
  </si>
  <si>
    <t>1.003</t>
  </si>
  <si>
    <t>48/141</t>
  </si>
  <si>
    <t>41/145</t>
  </si>
  <si>
    <t>Deribew, Amare ; Tesfaye, Markos ; Hailmichael, Yohannes ; Apers, Ludwig ; Abebe, Gemeda ; Duchateau, Luc ; Colebunders, Robert</t>
  </si>
  <si>
    <t>Common mental disorders in TB/HIV co-infected patients in Ethiopia</t>
  </si>
  <si>
    <t>BMC Infect. Dis. 2010. 10</t>
  </si>
  <si>
    <t>2.825</t>
  </si>
  <si>
    <t>Gebre, Delenasaw Yewhalaw ; Van Bortel, Wim ; Denis, Leen ; Coosemans, Marc ; Duchateau, Luc ; Speybroeck, Niko</t>
  </si>
  <si>
    <t>First evidence of high knockdown resistance frequency in anopheles arabiensis (diptera: Culicidae) from Ethiopia</t>
  </si>
  <si>
    <t>Am. J. Trop. Med. Hyg. 2010. 83 (1)  p.122-125</t>
  </si>
  <si>
    <t>2.446</t>
  </si>
  <si>
    <t>Gebre, Delenasaw Yewhalaw ; Kassahun, Wondwossen ; Woldemichael, Kifle ; Tushune, Kora ; Sudaker, Morankar ; Kaba, Daniel ; Duchateau, Luc ; Van Bortel, Wim ; Speybroeck, Niko</t>
  </si>
  <si>
    <t>The influence of the Gilgel-Gibe hydroelectric dam in Ethiopia on caregivers' knowledge, perceptions and health-seeking behaviour towards childhood malaria</t>
  </si>
  <si>
    <t>Malar. J. 2010. 9</t>
  </si>
  <si>
    <t>2/19</t>
  </si>
  <si>
    <t>Abebe, Gemeda ; Deribew, Amare ; Apers, Ludwig ; Woldemichael, Kifle ; Shiffa, Jaffer ; Tesfaye, Markos ; Abdissa, Alemseged ; Deribie, Fetene ; Jira, Chali ; Bezabih, Mesele ; Aseffa, Abraham ; Duchateau, Luc ; Colebunders, Robert</t>
  </si>
  <si>
    <t>Knowledge, health seeking behavior and perceived stigma towards tuberculosis among tuberculosis suspects in a rural community in southwest Ethiopia</t>
  </si>
  <si>
    <t>PLoS One. 2010. 5 (10)</t>
  </si>
  <si>
    <t>1.773</t>
  </si>
  <si>
    <t>3.298</t>
  </si>
  <si>
    <t>4/141</t>
  </si>
  <si>
    <t>Gabriël, Sarah ; VERVERKEN, C ; Vercruysse, Jozef ; Duchateau, Luc ; PHIRI, IK ; GODDEERIS, BM</t>
  </si>
  <si>
    <t>Perinatal priming of calves born to Schistosoma mattheei-infected dams</t>
  </si>
  <si>
    <t>Vet. Parasitol. 2007. Elsevier Science. 144 (1-2)  p.61-67</t>
  </si>
  <si>
    <t>1.809</t>
  </si>
  <si>
    <t>1.26</t>
  </si>
  <si>
    <t>6/22</t>
  </si>
  <si>
    <t>Jansen, Famke ; Dorny, Pierre ; Berkvens, Dirk ; Van Hul, Anke ; Van den Broeck, Nick ; Makay, Caroline ; Praet, Nicolas ; Eichenberger, Ramon Marc ; Deplazes, Peter ; Gabriël, Sarah</t>
  </si>
  <si>
    <t>High prevalence of bovine cysticercosis found during evaluation of different post-mortem detection techniques in Belgian slaughterhouses</t>
  </si>
  <si>
    <t>Veterinary Parasitology. 2017. Elsevier BV. 244</t>
  </si>
  <si>
    <t>Madinga, Joule ; Polman, Katja ; Kanobana, Kirezi ; van Lieshout, Lisette ; Brienen, Eric ; Praet, Nicolas ; Kabwe, Constantin ; Gabriël, Sarah ; Dorny, Pierre ; Lutumba, Pascal ; Speybroeck, Niko</t>
  </si>
  <si>
    <t>Epidemiology of polyparasitism with Taenia soliwn, schistosomes and soil-transmitted helminths in the co-endemic village of Malanga, Democratic Republic of Congo</t>
  </si>
  <si>
    <t>Acta Trop. 2017. Elsevier Science Bv. 171 p.186-193</t>
  </si>
  <si>
    <t>2.218</t>
  </si>
  <si>
    <t>Ngowi, Helena ; Ozbolt, Ivan ; Millogo, Athanase ; Dermauw, Veronique ; Somé, Télesphore ; Spicer, Paul ; Jervis, Lori L ; Ganaba, Rasmané ; Gabriël, Sarah ; Dorny, Pierre ; Carabin, Hélène</t>
  </si>
  <si>
    <t>Development of a health education intervention strategy using an implementation research method to control taeniasis and cysticercosis in Burkina Faso</t>
  </si>
  <si>
    <t>Infect. Dis. Poverty. 2017. 6</t>
  </si>
  <si>
    <t>Gómez-Morales, MA ; Gárate, T ; Blocher, J ; Devleesschauwer, B ; Smit, Suzanne ; Schmidt, V ; Perteguer, MJ ; Ludovisi, A ; Pozio, E ; Dorny, Pierre ; Gabriël, Sarah ; Winkler, AS</t>
  </si>
  <si>
    <t>Present status of laboratory diagnosis of human taeniosis/cysticercosis in Europe</t>
  </si>
  <si>
    <t>Eur. J. Clin. Microbiol. Infect. Dis. 2017.</t>
  </si>
  <si>
    <t>Ng-Nguyen, Dinh ; Stevenson, Mark A ; Dorny, Pierre ; Gabriël, Sarah ; Vo, Tinh Van ; Nguyen, Van-Anh Thi ; Phan, Trong Van ; Hii, Sze Fui ; Traub, Rebecca J</t>
  </si>
  <si>
    <t>Comparison of a new multiplex real-time PCR with the Kato Katz thick smear and copro-antigen ELISA for the detection and differentiation of Taenia spp. in human stools</t>
  </si>
  <si>
    <t>Plos Neglect. Trop. Dis. 2017. 11 (7)</t>
  </si>
  <si>
    <t>Dorny, Pierre ; Dermauw, V. ; Van Hul, A. ; Trevisan, C. ; Gabriël, Sarah</t>
  </si>
  <si>
    <t>Serological diagnosis of  Taenia solium  in pigs: no measurable circulating antigens and antibody response following exposure to  Taenia saginata  oncospheres</t>
  </si>
  <si>
    <t>Veterinary parasitology. 2017. Elsevier BV.</t>
  </si>
  <si>
    <t>Dermauw, Veronique ; Meas, Sothy ; Chea, Bunthon ; Onkelinx, Thierry ; Sorn, San ; Holl, Davun ; Charlier, Johannes ; Vercruysse, Jozef ; Dorny, Pierre</t>
  </si>
  <si>
    <t>Effects of anthelmintic treatment and feed supplementation on parasite infections and morbidity parameters in Cambodian cattle</t>
  </si>
  <si>
    <t>VETERINARY PARASITOLOGY. 2017. Elsevier BV. 235</t>
  </si>
  <si>
    <t>Smit, Suzanne ; Vu, Thi Lam Binh ; Do, Trung Dung ; Speybroeck, Niko ; Devleesschauwer, Brecht ; Padalko, Elizaveta ; ROETS, ELLEN ; Dorny, Pierre</t>
  </si>
  <si>
    <t>Prenatal diagnosis and prevention of toxoplasmosis in pregnant women in Northern Vietnam : study protocol</t>
  </si>
  <si>
    <t>BMC Infect. Dis. 2017. 17</t>
  </si>
  <si>
    <t>Dao,  Ha Thanh Thi ; Dermauw, Veronique ; Gabriël, Sarah ; Suwannatrai, Apiporn ; Tesana, Smarn ; Nguyen, Giang Thanh Thi ; Dorny, Pierre</t>
  </si>
  <si>
    <t>Opisthorchis viverrini  infection in the snail and fish intermediate hosts in Central Vietnam</t>
  </si>
  <si>
    <t>Acta Trop. 2017. 170 p.120-125</t>
  </si>
  <si>
    <t>Johansen, Maria Vang ; Welburn, Susan Christina ; Dorny, Pierre ; Brattig, Norbert W</t>
  </si>
  <si>
    <t>Control of neglected zoonotic diseases</t>
  </si>
  <si>
    <t>Acta Trop. 2017. 165 p.1-2</t>
  </si>
  <si>
    <t>Madinga, Joule ; Kanobana, Iirezi ; Lukanu, Philippe ; Abatih, Emmanuel ; Baloji, Sylvain ; Linsuke, Sylvie ; Praet, Nicolas ; Kapinga, Serge ; Polman, Katja ; Lutumba, Pascal ; Speybroeck, Niko ; Dorny, Pierre ; Harrison, Wendy ; Gabriël, Sarah</t>
  </si>
  <si>
    <t>Geospatial and age-related patterns of Taenia solium taeniasis in the rural health zone of Kimpese, Democratic Republic of Congo</t>
  </si>
  <si>
    <t>Acta Trop. 2017. 165 p.100-109</t>
  </si>
  <si>
    <t>Gabriël, Sarah ; Dorny, Pierre ; Mwape, KE ; Trevisan, C ; Braae, UC ; Magnussen, P ; Thys, S ; Bulaya, C ; Phiri, IK ; Sikasunge, CS ; Makungu, C ; Afonso, S ; Nicolau, Q ; Johansen, MV</t>
  </si>
  <si>
    <t>Control of Taenia solium taeniasis/cysticercosis : the best way forward for sub-Saharan Africa?</t>
  </si>
  <si>
    <t>Acta Trop. 2017. 165 p.252-260</t>
  </si>
  <si>
    <t>Devleesschauwer, Brecht ; Allepuz, Alberto ; Dermauw, Veronique ; Johansen, Maria V. ; Laranjo-González, Minerva ; Smit, Suzanne ; Sotiraki, Smaragda ; Trevisan, Chiara ; Wardrop, Nicola A. ; Dorny, Pierre ; Gabriël, Sarah</t>
  </si>
  <si>
    <t>Taenia solium in Europe : still endemic?</t>
  </si>
  <si>
    <t>Acta Trop. 2017. 165 p.96-99</t>
  </si>
  <si>
    <t>Tharmalingam, J ; Prabhakar, AT ; Gangadaran, P ; Dorny, Pierre ; Vercruysse, Jozef ; Geldhof, Peter ; Rajshekhar, V ; Alexander, M ; Oommen, A</t>
  </si>
  <si>
    <t>Host Th1/Th2 immune response to Taenia solium cyst antigens in relation to cyst burden of neurocysticercosis</t>
  </si>
  <si>
    <t>Parasite Immunol. 2016. 38 (10)  p.628-634</t>
  </si>
  <si>
    <t>15/36</t>
  </si>
  <si>
    <t>Dermauw, Veronique ; Ganaba, Rasmané ; Cissé, Assana ; Ouedraogo, Boubacar ; Millogo, Athanase ; Tarnagda, Zékiba ; Van Hul, Anke ; Gabriël, Sarah ; Carabin, Hélène ; Dorny, Pierre</t>
  </si>
  <si>
    <t>Taenia hydatigena in pigs in Burkina Faso : a cross-sectional abattoir study</t>
  </si>
  <si>
    <t>Vet. Parasitol. 2016. 230 p.9-13</t>
  </si>
  <si>
    <t>Braae, Uffe Christian ; Devleesschauwer, Brecht ; Gabriël, Sarah ; Dorny, Pierre ; Speybroeck, Niko ; Magnussen, Pascal ; Torgerson, Paul ; Johansen, Maria Vang</t>
  </si>
  <si>
    <t>CystiSim : an agent-based model for Taenia solium transmission and control</t>
  </si>
  <si>
    <t>Plos Neglect. Trop. Dis. 2016. 10 (12)</t>
  </si>
  <si>
    <t>Jansen, Famke ; Dorny, Pierre ; Berkvens, Dirk ; Van Hul, Anke ; Van den Broeck, Nick ; Makay, Caroline ; Praet, Nicolas ; Gabriël, Sarah</t>
  </si>
  <si>
    <t>Assessment of the repeatability and border-plate effects of the B158/B60 enzyme-linked-immunosorbent assay for the detection of circulating antigens (Ag-ELISA) of Taenia saginata</t>
  </si>
  <si>
    <t>Vet. Parasitol. 2016. 227 p.69-72</t>
  </si>
  <si>
    <t>Nguyen, Man Thi Thuy ; Gabriël, Sarah ; Abatih, Emmanuel ; Dorny, Pierre</t>
  </si>
  <si>
    <t>A systematic review on the global occurrence of Taenia hydatigena in pigs and cattle</t>
  </si>
  <si>
    <t>Vet. Parasitol. 2016. 226 p.97-103</t>
  </si>
  <si>
    <t>Thys, Séverine ; Mwape, Kabemba E ; Lefèvre, Pierre ; Dorny, Pierre ; Phiri, Andrew M ; Marcotty, Tanguy ; Phiri, Isaac K ; Gabriël, Sarah</t>
  </si>
  <si>
    <t>Why pigs are free-roaming : communities' perceptions, knowledge and practices regarding pig management and taeniosis/cysticercosis in a Taenia solium endemic rural area in Eastern Zambia</t>
  </si>
  <si>
    <t>Vet. Parasitol. 2016. 225 p.33-42</t>
  </si>
  <si>
    <t>Okello, Anna L ; Thomas, Lian ; Inthavong, Phouth ; Ash, Amanda ; Khamlome, Boualam ; Keokamphet, Chattouphone ; Newberry, Kim ; Gauci, Charles G ; Gabriël, Sarah ; Dorny, Pierre ; Thompson, RC Andrew ; Lightowlers, Marshall W ; Allen, John</t>
  </si>
  <si>
    <t>Assessing the impact of a joint human-porcine intervention package for Taenia solium control: results of a pilot study from northern Lao PDR</t>
  </si>
  <si>
    <t>Acta Trop. 2016. 159 p.185-191</t>
  </si>
  <si>
    <t>Dào Thi Hà, Thanh ; Abatih, Emmanuel ; Nguyen, Thanh Thi Giang ; Tran, Ha Thi Lam ; Gabriël, Sarah ; Smit, Suzanne ; Le, Phap Ngoc ; Dorny, Pierre</t>
  </si>
  <si>
    <t>Prevalence of Opisthorchis viverrini-like fluke infection in ducks in Binh Dinh Province, Central Vietnam</t>
  </si>
  <si>
    <t>Korean J. Parasitol. 2016. 54 (3)  p.357-361</t>
  </si>
  <si>
    <t>0.889</t>
  </si>
  <si>
    <t>1.027</t>
  </si>
  <si>
    <t>31/36</t>
  </si>
  <si>
    <t>Dào Thi Hà, Thanh ; Bui, Tuan Van ; Abatih, Emmanuel ; Gabriël, Sarah ; Nguyen, Thanh Thi Giang ; Huynh, Quang Hong ; Nguyen, Chuong Van ; Dorny, Pierre</t>
  </si>
  <si>
    <t>Opisthorchis viverrini infections and associated risk factors in a lowland area of Binh Dinh Province, Central Vietnam</t>
  </si>
  <si>
    <t>Acta Trop. 2016. 157 p.151-157</t>
  </si>
  <si>
    <t>Tigre, Worku ; Deresa, Benti ; Haile, Adane ; Gabriël, Sarah ; Victor, Bjorn ; Van Pelt, Jani ; Devleesschauwer, Brecht ; Vercruysse, Jozef ; Dorny, Pierre</t>
  </si>
  <si>
    <t>Molecular characterization of Echinococcus granulosus s.l. cysts from cattle, camels, goats and pigs in Ethiopia</t>
  </si>
  <si>
    <t>Vet. Parasitol. 2016. 215 p.17-21</t>
  </si>
  <si>
    <t>Bulaya, Carol ; Mwape, Kabemba E ; Michelo, Charles ; Sikasunge, Chummy S ; Makungu, Chitwambi ; Gabriël, Sarah ; Dorny, Pierre ; Phiri, Isaak K</t>
  </si>
  <si>
    <t>Preliminary evaluation of Community-Led Total Sanitation for the control of Taenia solium cysticercosis in Katete District of Zambia</t>
  </si>
  <si>
    <t>Vet. Parasitol. 2015. 207 (3-4)  p.241-248</t>
  </si>
  <si>
    <t>De, Nguyen Van ; Vu Thi, Nga ; Dorny, Pierre ; Trung, Nguyen Vu ; Minh, Pham Ngoc ; Dung, Do Trung ; Pozio, Edoardo</t>
  </si>
  <si>
    <t>Trichinellosis in Vietnam</t>
  </si>
  <si>
    <t>Am. J. Trop. Med. Hyg. 2015. 92 (6)  p.1265-1270</t>
  </si>
  <si>
    <t>2.453</t>
  </si>
  <si>
    <t>4/19</t>
  </si>
  <si>
    <t>Mwape, Kabemba E ; Blocher, Joachim ; Wiefek, Jasmin ; Schmidt, Kathie ; Dorny, Pierre ; Praet, Nicolas ; Chiluba, Clarance ; Schmidt, Holger ; Phiri, Isaac K ; Winkler, Andrea S ; Gabriël, Sarah</t>
  </si>
  <si>
    <t>Prevalence of neurocysticercosis in people with epilepsy in the Eastern Province of Zambia</t>
  </si>
  <si>
    <t>Plos Neglect. Trop. Dis. 2015. 9 (8)</t>
  </si>
  <si>
    <t>Carabin, Hélène ; Millogo, Athanase ; Cissé, Assana ; Gabriël, Sarah ; Sahlu, Ida ; Dorny, Pierre ; Bauer, Cici ; Tarnagda, Zekiba ; Cowan, Linda D ; Ganaba, Rasmané</t>
  </si>
  <si>
    <t>Prevalence of and factors associated with human cysticercosis in 60 villages in three provinces of Burkina Faso</t>
  </si>
  <si>
    <t>Plos Neglect. Trop. Dis. 2015. 9 (11)</t>
  </si>
  <si>
    <t>Gonzalez, Armando E ; Bustos, Javier A ; Garcia, Hector H ; Rodriguez, Silvia ; Zimic, Mirko ; Castillo, Yesenia ; Praet, Nicolas ; Gabriël, Sarah ; Gilman, Robert H ; Dorny, Pierre</t>
  </si>
  <si>
    <t>Successful antiparasitic treatment for cysticercosis is associated with a fast and marked reduction of circulating antigen levels in a naturally infected pig model</t>
  </si>
  <si>
    <t>Am. J. Trop. Med. Hyg. 2015. 93 (6)  p.1305-1310</t>
  </si>
  <si>
    <t>Dorny, Pierre ; Dao, T ; Victor, Bjorn ; Nguyen, T ; Gabriël, Sarah</t>
  </si>
  <si>
    <t>Response to manuscript 'Is Opisthorchis viverrini an avian liver fluke?'</t>
  </si>
  <si>
    <t>J. Helminthol. 2015. 89 (2)  p.257-258</t>
  </si>
  <si>
    <t>1.63</t>
  </si>
  <si>
    <t>1.421</t>
  </si>
  <si>
    <t>46/160</t>
  </si>
  <si>
    <t>Mwape, Kabemba E ; Phiri, Isaac K ; Praet, Nicolas ; Dorny, Pierre ; Muma, John B ; Zulu, Gideon ; Speybroeck, Niko ; Gabriël, Sarah</t>
  </si>
  <si>
    <t>Study and ranking of determinants of Taenia solium infections by classification tree models</t>
  </si>
  <si>
    <t>Am. J. Trop. Med. Hyg. 2015. 92 (1)  p.56-63</t>
  </si>
  <si>
    <t>Ron-Garrido, Lenin ; Coral Almeida, Marco ; Gabriël, Sarah ; Benitez-Ortiz, Washington ; Saegerman, Claude ; Dorny, Pierre ; Berkvens, Dirk ; Abatih, Emmanuel</t>
  </si>
  <si>
    <t>Distribution and potential indicators of hospitalized cases of neurocysticercosis and epilepsy in Ecuador from 1996 to 2008</t>
  </si>
  <si>
    <t>Wardrop, Nicola A ; Thomas, Lian F ; Atkinson, Peter M ; de Glanville, William A ; Cook, Elizabeth AJ ; Wamae, C Njeri ; Gabriël, Sarah ; Dorny, Pierre ; Harrison, Leslie JS ; Fèvre, Eric M</t>
  </si>
  <si>
    <t>The influence of socio-economic, behavioural and environmental factors on Taenia spp. transmission in Western Kenya: evidence from a cross-sectional survey in humans and pigs</t>
  </si>
  <si>
    <t>Plos Neglect. Trop. Dis. 2015. 9 (12)</t>
  </si>
  <si>
    <t>Dorny, Pierre ; Devleesschauwer, Brecht ; Stoliaroff-Pépin, Valérie ; Sothy, Meas ; Chea, Rortana ; Chea, Bunthon ; Sourloing, Hor ; Samuth, Sum ; Kong, Seth ; Nguong, Koemseang ; Sorn, San ; Holl, Davun ; Vercruysse, Jozef</t>
  </si>
  <si>
    <t>Prevalence and associated risk factors of Toxocara vitulorum infections in buffalo and cattle calves in three provinces of Central Cambodia</t>
  </si>
  <si>
    <t>Korean J. Parasitol. 2015. 53 (2)  p.197-200</t>
  </si>
  <si>
    <t>27/36</t>
  </si>
  <si>
    <t>Gabriël, Sarah ; Johansen, Maria Van ; Pozio, Edoardo ; Smit, Suzanne ; Devleesschauwer, Brecht ; Allepuz, Alberto ; Papadopoulos, Elias ; van der Giessen, Joke ; Dorny, Pierre</t>
  </si>
  <si>
    <t>Human migration and pig/pork import in the European Union : what are the implications for Taenia solium infections?</t>
  </si>
  <si>
    <t>Vet. Parasitol. 2015. 213 (1-2)  p.38-45</t>
  </si>
  <si>
    <t>Devleesschauwer, Brecht ; Praet, Nicolas ; Speybroeck, Niko ; Torgerson, Paul R ; Haagsma, Juanita A ; De Smet, Kris ; Murrell, K Darwin ; Pozio, Edoardo ; Dorny, Pierre</t>
  </si>
  <si>
    <t>The low global burden of trichinellosis: evidence and implications</t>
  </si>
  <si>
    <t>Int. J. Parasit. 2015. 45 (2-3)  p.95-99</t>
  </si>
  <si>
    <t>5/36</t>
  </si>
  <si>
    <t>Okello, Anna ; Ash, Amanda ; Keokhamphet, Chattouphone ; Hobbs, Emma ; Khamlome, Boualam ; Dorny, Pierre ; Thomas, Lian ; Allen, John</t>
  </si>
  <si>
    <t>Investigating a hyper-endemic focus of Taenia solium in northern Lao PDR</t>
  </si>
  <si>
    <t>Muma, JB ; Gabriël, Sarah ; Munyeme, M ; Munang'andu, HM ; Victor, Bjorn ; Dorny, Pierre ; Nalubamba, KS ; Siamudaala, V ; Mwape, KE</t>
  </si>
  <si>
    <t>Taenia spp. infections in wildlife in the Bangweulu and Kafue flood plains ecosystems of Zambia</t>
  </si>
  <si>
    <t>Vet. Parasitol. 2014. 205 (1-2)  p.375-378</t>
  </si>
  <si>
    <t>Dao, TH ; Nguyen, TG ; Victor, Bjorn ; Gabriël, Sarah ; Dorny, Pierre</t>
  </si>
  <si>
    <t>Opisthorchis viverrini-like liver fluke in birds from Vietnam : morphological variability and rDNA/mtDNA sequence confirmation</t>
  </si>
  <si>
    <t>J. Helminthol. 2014. 88 (4)  p.441-446</t>
  </si>
  <si>
    <t>56/154</t>
  </si>
  <si>
    <t>Vu Thi, Nga ; Nguyen, VD ; Praet, N ; Claes, L ; Gabriël, Sarah ; Huyen, NT ; Dorny, Pierre</t>
  </si>
  <si>
    <t>Trichinella infection in wild boars and synanthropic rats in northwest Vietnam</t>
  </si>
  <si>
    <t>Vet. Parasitol. 2014. 200 (1-2)  p.207-211</t>
  </si>
  <si>
    <t>Vu Thi, Nga ; Pozio, Edoardo ; De, Nguyen Van ; Praet, Nicolas ; Pezzotti, Patrizio ; Gabriël, Sarah ; Claes, Marleen ; Thuy, Nguyen Thi ; Dorny, Pierre</t>
  </si>
  <si>
    <t>Anti-Trichinella IgG in ethnic minorities living in Trichinella-endemic areas in northwest Vietnam: study of the predictive value of selected clinical signs and symptoms for the diagnosis of trichinellosis</t>
  </si>
  <si>
    <t>Acta Trop. 2014. 139 p.93-98</t>
  </si>
  <si>
    <t>5/20</t>
  </si>
  <si>
    <t>Gebremedhin, Endrias Zewdu ; Abdurahaman, Mukarim ; Tessema, Tesfaye Sisay ; Tilahun, Getachew ; Cox, Eric ; Goddeeris, Bruno ; Dorny, Pierre ; De Craeye, Stephane ; Darde, Marie-Laure ; Ajzenberg, Daniel</t>
  </si>
  <si>
    <t>Isolation and genotyping of viable Toxoplasma gondii from sheep and goats in Ethiopia destined for human consumption</t>
  </si>
  <si>
    <t>Coral Almeida, Marco ; Rodríguez-Hidalgo, Richar ; Celi-Erazo, Maritza ; García, Héctor Hugo ; Rodríguez, Silvia ; Devleesschauwer, Brecht ; Benítez-Ortiz, Washington ; Dorny, Pierre ; Praet, Nicolas</t>
  </si>
  <si>
    <t>Incidence of human Taenia solium larval infections in an Ecuadorian endemic area: implications for disease burden assessment and control</t>
  </si>
  <si>
    <t>Ale, Anita ; Victor, Bjorn ; Praet, Nicolas ; Gabriël, Sarah ; Speybroeck, Niko ; Dorny, Pierre ; Devleesschauwer, Brecht</t>
  </si>
  <si>
    <t>Epidemiology and genetic diversity of Taenia asiatica: a systematic review</t>
  </si>
  <si>
    <t>Trung, Dung Do ; Praet, Nicolas ; Thach, Dang Thi Cam ; Binh, Vu Thi Lam ; Manh, Hung Nguyen ; Gabriël, Sarah ; Dorny, Pierre</t>
  </si>
  <si>
    <t>Assessing the burden of human cysticercosis in Vietnam</t>
  </si>
  <si>
    <t>Trop. Med. Int. Health. 2013. 18 (3)  p.352-356</t>
  </si>
  <si>
    <t>2.302</t>
  </si>
  <si>
    <t>5/22</t>
  </si>
  <si>
    <t>Zea-Vera, Alonso ; Cordova, Erika G ; Rodriguez, Silvia ; Gonzales, Isidro ; Pretell, E Javier ; Castillo, Yesenia ; Castro-Suarez, Sheila ; Gabriël, Sarah ; Tsang, Victor CW ; Dorny, Pierre ; Garcia, Hector H</t>
  </si>
  <si>
    <t>Parasite antigen in serum predicts the presence of viable brain parasites in patients with apparently calcified cysticercosis only</t>
  </si>
  <si>
    <t>Clin. Infect. Dis. 2013. 57 (7)  p.E154-E159</t>
  </si>
  <si>
    <t>9.416</t>
  </si>
  <si>
    <t>2/72</t>
  </si>
  <si>
    <t>Eichenberger, RM ; Lewis, F ; Gabriël, Sarah ; Dorny, Pierre ; Torgerson, PR ; Deplazes, P</t>
  </si>
  <si>
    <t>Multi-test analysis and model-based estimation of the prevalence of Taenia saginata cysticercus infection in naturally infected dairy cows in the absence of a 'gold standard' reference test</t>
  </si>
  <si>
    <t>Int. J. Parasit. 2013. 43 (10)  p.853-859</t>
  </si>
  <si>
    <t>3.404</t>
  </si>
  <si>
    <t>7/37</t>
  </si>
  <si>
    <t>Thi, NV ; De, NV ; Praet, N ; Claes, L ; Gabriël, Sarah ; Dorny, Pierre</t>
  </si>
  <si>
    <t>Seroprevalence of trichinellosis in domestic animals in northwestern Vietnam</t>
  </si>
  <si>
    <t>Vet. Parasitol. 2013. 193 (1-3)  p.200-205</t>
  </si>
  <si>
    <t>5/132</t>
  </si>
  <si>
    <t>Mohan, Venkata Raghava ; Tharmalingam, Jayaraman ; Muliyil, J ; Oommen, A ; Dorny, Pierre ; Vercruysse, Jozef ; Vedantam, Rajshekhar</t>
  </si>
  <si>
    <t>Prevalence of porcine cysticercosis in Vellore, South India</t>
  </si>
  <si>
    <t>Trans. Roy. Soc. Trop. Med. Hyg. 2013. 107 (1)  p.62-64</t>
  </si>
  <si>
    <t>1.931</t>
  </si>
  <si>
    <t>Vu Thi, Nga ; Do Trung, Dung ; Litzroth, Amber ; Praet, Nicolas ; Thu, Huong Nguyen ; Thu, Hien Nguyen ; Manh, Hung Nguyen ; Dorny, Pierre</t>
  </si>
  <si>
    <t>The hidden burden of trichinellosis in Vietnam: a postoutbreak epidemiological study</t>
  </si>
  <si>
    <t>Biomed Res. Int. 2013.</t>
  </si>
  <si>
    <t>162/165</t>
  </si>
  <si>
    <t>Mwape, Kabemba E ; Phiri, Isaac K ; Praet, Nicolas ; Speybroeck, Niko ; Muma, John B ; Dorny, Pierre ; Gabriël, Sarah</t>
  </si>
  <si>
    <t>The incidence of human cysticercosis in a rural community of Eastern Zambia</t>
  </si>
  <si>
    <t>Zewdu, Endrias ; Agonafir, Abebe ; Tessema, Tesfaye Sisay ; Tilahun, Getachew ; Medhin, Girmay ; Vitale, Maria ; Di Marco, Vincenzo ; Cox, Eric ; Vercruysse, Jozef ; Dorny, Pierre</t>
  </si>
  <si>
    <t>Seroepidemiological study of caprine toxoplasmosis in East and West Shewa Zones, Oromia Regional State, Central Ethiopia</t>
  </si>
  <si>
    <t>Res. Vet. Sci. 2013. 94 (1)  p.43-48</t>
  </si>
  <si>
    <t>Gebremedhin, Endrias Zewdu ; Abebe, Anteneh Hailu ; Tessema, Tesfaye Sisay ; Tullu, Kassu Desta ; Medhin, Girmay ; Vitale, Maria ; Di Marco, Vincenzo ; Cox, Eric ; Dorny, Pierre</t>
  </si>
  <si>
    <t>Seroepidemiology of Toxoplasma gondii infection in women of child-bearing age in central Ethiopia</t>
  </si>
  <si>
    <t>Gebremedhin, Endrias ; Agonafir, Abebe ; Tessema, Tesfaye Sisay ; Tilahun, Getachew ; Medhin, Girmay ; Vitale, Maria ; Di Marco, Vincenzo ; Cox, Eric ; Vercruysse, Jozef ; Dorny, Pierre</t>
  </si>
  <si>
    <t>Seroepidemiological study of ovine toxoplasmosis in East and West Shewa Zones of Oromia Regional State, Central Ethiopia</t>
  </si>
  <si>
    <t>Praet, Nicolas ; Verweij, Jaco J ; Mwape, Kabemba E ; Phiri, Isaac K ; Muma, John B ; Zulu, Gideon ; van Lieshout, Lisette ; Rodriguez-Hidalgo, Richar ; Benitez-Ortiz, Washington ; Dorny, Pierre ; Gabriël, Sarah</t>
  </si>
  <si>
    <t>Bayesian modelling to estimate the test characteristics of coprology, coproantigen ELISA and a novel real-time PCR for the diagnosis of taeniasis</t>
  </si>
  <si>
    <t>Trop. Med. Int. Health. 2013. 18 (5)  p.608-614</t>
  </si>
  <si>
    <t>Devleesschauwer, Brecht ; Aryal, Arjun ; Tharmalingam, Jayaraman ; Joshi, Durga Datt ; Rijal, Suman ; Speybroeck, Niko ; Gabriël, Sarah ; Victor, Bjorn ; Dorny, Pierre</t>
  </si>
  <si>
    <t>Complexities in using sentinel pigs to study Taenia solium transmission dynamics under field conditions</t>
  </si>
  <si>
    <t>Vet. Parasitol. 2013. 193 (1-3)  p.172-178</t>
  </si>
  <si>
    <t>Gabriël, Sarah ; Blocher, Joachim ; Dorny, Pierre ; Abatih, Emmanuel ; Schmutzhard, Erich ; Ombay, Michaeli ; Mathias, Bartholomayo ; Winkler, Andrea Sylvia</t>
  </si>
  <si>
    <t>Added value of antigen ELISA in the diagnosis of neurocysticercosis in resource poor settings</t>
  </si>
  <si>
    <t>Plos Neglect. Trop. Dis. 2012. 6 (10)</t>
  </si>
  <si>
    <t>1/21</t>
  </si>
  <si>
    <t>Victor, Bjorn ; Gabriël, Sarah ; Kanobana, Kirezi ; Mostovenko, Ekaterina ; Polman, Katja ; Dorny, Pierre ; Deelder, André M ; Palmblad, Magnus</t>
  </si>
  <si>
    <t>Partially sequenced organisms, decoy searches and false discovery rates</t>
  </si>
  <si>
    <t>J. Proteome Res. 2012. 11 (3)  p.1991-1995</t>
  </si>
  <si>
    <t>5.056</t>
  </si>
  <si>
    <t>10/74</t>
  </si>
  <si>
    <t>Mwape, Kabemba E ; Phiri, Isaac K ; Praet, Nicolas ; Muma, John B ; Zulu, Gideon ; Van den Bossche, Peter ; de Deken, Reginald ; Speybroeck, Niko ; Dorny, Pierre ; Gabriël, Sarah</t>
  </si>
  <si>
    <t>Taenia solium infections in a rural area of Eastern Zambia: a community based study</t>
  </si>
  <si>
    <t>Plos Neglect. Trop. Dis. 2012. 6 (3)</t>
  </si>
  <si>
    <t>Allepuz, A ; Gabriël, Sarah ; Dorny, Pierre ; Napp, S ; Jansen, F ; Vilar, MJ ; Vives, L ; Picart, L ; Ortuño, A ; Gutiérrez, J ; Casal, J</t>
  </si>
  <si>
    <t>Comparison of bovine cysticercosis prevalence detected by antigen ELISA and visual inspection in the North East of Spain</t>
  </si>
  <si>
    <t>Res. Vet. Sci. 2012. 92 (3)  p.393-395</t>
  </si>
  <si>
    <t>22/142</t>
  </si>
  <si>
    <t>Victor, Bjorn ; Kanobana, Kirezi ; Gabriël, Sarah ; Polman, Katja ; Deckers, Nynke ; Dorny, Pierre ; Deelder, André M ; Palmblad, Magnus</t>
  </si>
  <si>
    <t>Proteomic analysis of Taenia solium metacestode excretion-secretion proteins</t>
  </si>
  <si>
    <t>Proteomics. 2012. 12 (11)  p.1860-1869</t>
  </si>
  <si>
    <t>4.132</t>
  </si>
  <si>
    <t>14/74</t>
  </si>
  <si>
    <t>Conlan, James V ; Vongxay, Khamphouth ; Khamlome, Boualam ; Dorny, Pierre ; Sripa, Banchob ; Elliot, Aileen ; Blacksell, Stuart D ; Fenwick, Stanley ; Thompson, RC Andrew</t>
  </si>
  <si>
    <t>A cross-sectional study of Taenia solium in a multiple taeniid-endemic region reveals competition may be protective</t>
  </si>
  <si>
    <t>Am. J. Trop. Med. Hyg. 2012. 87 (2)  p.281-291</t>
  </si>
  <si>
    <t>2.534</t>
  </si>
  <si>
    <t>37/157</t>
  </si>
  <si>
    <t>Garcia, Hector H ; Rodriguez, Silvia ; Dorny, Pierre</t>
  </si>
  <si>
    <t>Case 15-2012: diplopia, headaches, and papilledema</t>
  </si>
  <si>
    <t>N. Engl. J. Med. 2012. 367 (7)  p.679-679</t>
  </si>
  <si>
    <t>51.658</t>
  </si>
  <si>
    <t>1/149</t>
  </si>
  <si>
    <t>Alexander, AM ; Mohan, VR ; Muliyil, J ; Dorny, Pierre ; Rajshekhar, V</t>
  </si>
  <si>
    <t>Changes in knowledge and practices related to taeniasis/cysticercosis after health education in a south Indian community</t>
  </si>
  <si>
    <t>Int. Health. 2012. 4 (3)  p.164-169</t>
  </si>
  <si>
    <t>1.012</t>
  </si>
  <si>
    <t>90/136</t>
  </si>
  <si>
    <t>Nitiéma, P ; Carabin, H ; Hounton, S ; Praet, N ; Cowan, LD ; Ganaba, R ; Kompaoré, C ; Tarnagda, Z ; Dorny, Pierre ; Millogo, A</t>
  </si>
  <si>
    <t>Prevalence case-control study of epilepsy in three Burkina Faso villages</t>
  </si>
  <si>
    <t>Acta Neurol. Scand. 2012. 126 (4)  p.270-278</t>
  </si>
  <si>
    <t>2.474</t>
  </si>
  <si>
    <t>81/190</t>
  </si>
  <si>
    <t>Vongxay, Khamphouth ; Conlan, James V ; Khounsy, Syseng ; Dorny, Pierre ; Fenwick, Stanley ; Thompson, RC Andrew ; Blacksell, Stuart D</t>
  </si>
  <si>
    <t>Seroprevalence of major bovine-associated zoonotic infectious diseases in the Lao People's Democratic Republic</t>
  </si>
  <si>
    <t>Vector-Borne Zoonotic Dis. 2012. 12 (10)  p.861-866</t>
  </si>
  <si>
    <t>46/157</t>
  </si>
  <si>
    <t>Pant, Basant ; Devleesschauwer, Brecht ; Shrestha, Prabin ; Shrestha, Isha ; Praet, Nicolas ; Dorny, Pierre</t>
  </si>
  <si>
    <t>Intraventricular Taenia solium neurocysticercosis: a report of three cases</t>
  </si>
  <si>
    <t>J. Nepal Med. Assoc. 2011. 51 (4)  p.192-195</t>
  </si>
  <si>
    <t>0.197</t>
  </si>
  <si>
    <t>133/153</t>
  </si>
  <si>
    <t>Jayaraman, T ; Prabhakaran, V ; Babu, P ; Raghava, MV ; Rajshekhar, V ; Dorny, Pierre ; Muliyil, J ; Oommen, A</t>
  </si>
  <si>
    <t>Relative seroprevalence of cysticercus antigens and antibodies and antibodies to Taenia ova in a population sample in south India suggests immunity against neurocysticercosis</t>
  </si>
  <si>
    <t>Trans. Roy. Soc. Trop. Med. Hyg. 2011. 105 (3)  p.153-159</t>
  </si>
  <si>
    <t>Ganaba, Rasmané ; Praet, Nicolas ; Carabin, Hélène ; Millogo, Athanase ; Tarnagda, Zékiba ; Dorny, Pierre ; Hounton, Sennen ; Sow, Adama ; Nitiéma, Pascal ; Cowan, Linda D</t>
  </si>
  <si>
    <t>Factors associated with the prevalence of circulating antigens to porcine cysticercosis in three villages of Burkina Faso</t>
  </si>
  <si>
    <t>Plos Neglect. Trop. Dis. 2011. 5 (1)</t>
  </si>
  <si>
    <t>McFadden, AMJ ; Heath, DD ; Morley, CM ; Dorny, Pierre</t>
  </si>
  <si>
    <t>Investigation of an outbreak of Taenia saginata cysts (cysticercus bovis) in dairy cattle from two farms</t>
  </si>
  <si>
    <t>Vet. Parasitol. 2011. 176 (2-3)  p.177-184</t>
  </si>
  <si>
    <t>Reynecke, DP ; Van Wyk, JA ; Gummow, B ; Dorny, Pierre ; Boomker, J</t>
  </si>
  <si>
    <t>A stochastic model accommodating the FAMACHA© system for estimating worm burdens and associated risk factors in sheep naturally infected with Haemonchus contortus</t>
  </si>
  <si>
    <t>Vet. Parasitol. 2011. 177 (3-4)  p.231-241</t>
  </si>
  <si>
    <t>Application of ROC curve analysis to FAMACHA© evaluation of haemonchosis on two sheep farms in South Africa</t>
  </si>
  <si>
    <t>Vet. Parasitol. 2011. 177 (3-4)  p.224-230</t>
  </si>
  <si>
    <t>Reynecke, DP ; van Wyk, JA ; Gummow, B ; Dorny, Pierre ; Boomker, J</t>
  </si>
  <si>
    <t>Validation of the FAMACHA© eye colour chart using sensitivity/specificity analysis on two South African sheep farms</t>
  </si>
  <si>
    <t>Vet. Parasitol. 2011. 177 (3-4)  p.203-211</t>
  </si>
  <si>
    <t>Kanobana, Kirezi ; Praet, Nicolas ; Kabwe, Constantin ; Dorny, Pierre ; Lukanu, Philippe ; Madinga, Joule ; Mitashi, Patrick ; Verwijs, Mirjam ; Lutumba, Pascal ; Polman, Katja</t>
  </si>
  <si>
    <t>High prevalence of Taenia solium cysticerosis in a village community of Bas-Congo, Democratic Republic of Congo</t>
  </si>
  <si>
    <t>Int. J. Parasit. 2011. 41 (10)  p.1015-1018</t>
  </si>
  <si>
    <t>3.393</t>
  </si>
  <si>
    <t>3.822</t>
  </si>
  <si>
    <t>6/33</t>
  </si>
  <si>
    <t>Mwape, KE ; Praet, N ; Benitez-Ortiz, W ; Muma, JB ; Zulu, G ; Celi-Erazo, M ; Phiri, IK ; Rodriguez-Hidalgo, R ; Dorny, Pierre ; Gabriël, Sarah</t>
  </si>
  <si>
    <t>Field evaluation of urine antigen detection for diagnosis of Taenia solium cysticercosis</t>
  </si>
  <si>
    <t>Trans. Roy. Soc. Trop. Med. Hyg. 2011. 105 (10)  p.574-578</t>
  </si>
  <si>
    <t>3/20</t>
  </si>
  <si>
    <t>Alexander, Anu ; John, KR ; Jayaraman, T ; Oommen, Anna ; Raghava, M Venkata ; Dorny, Pierre ; Rajshekhar, Vedatam</t>
  </si>
  <si>
    <t>Economic implications of three strategies for the control of taeniasis</t>
  </si>
  <si>
    <t>Trop. Med. Int. Health. 2011. 16 (11)  p.1410-1416</t>
  </si>
  <si>
    <t>Krecek, RC ; Michael, LM ; Schantz, PM ; Ntanjana, L ; Smith, MF ; Dorny, Pierre ; Harrison, LJS ; Grimm, F ; Praet, Nicolas ; Willingham, AL</t>
  </si>
  <si>
    <t>Corrigendum to 'Prevalence of Taenia solium cysticercosis in swine from a community-based study in 21 villages of the Eastern Cape Province, South Africa' [Vet. Parasitol. 154 (2008) 38-47]</t>
  </si>
  <si>
    <t>Vet. Parasitol. 2011. 183 (1-2)  p.198-200</t>
  </si>
  <si>
    <t>Dorny, Pierre ; Stoliaroff-Pépin, Valérie ; Charlier, Johannes ; Meas, Sothy ; Sorn, San ; Chea, Bunthon ; Holl, Davun ; Van Aken, Dirk ; Vercruysse, Jozef</t>
  </si>
  <si>
    <t>Infections with gastrointestinal nematodes, Fasciola and Paramphistomum in cattle in Cambodia and their association with morbidity parameters</t>
  </si>
  <si>
    <t>Vet. Parasitol. 2011. 175 (3-4)  p.293-299</t>
  </si>
  <si>
    <t>Mahanty, S ; Paredes, A ; Marzal, M ; Gonzalez, E ; Rodriguez, S ; Dorny, Pierre ; Guerra-Giraldez, C ; Garcia, HH ; Nash, T</t>
  </si>
  <si>
    <t>Sensitive in vitro system to assess morphological and biochemical effects of praziquantel and albendazole on Taenia solium cysts</t>
  </si>
  <si>
    <t>Antimicrob. Agents Chemother. 2011. 55 (1)  p.211-217</t>
  </si>
  <si>
    <t>4.841</t>
  </si>
  <si>
    <t>24/259</t>
  </si>
  <si>
    <t>Nguyen Thi, Giang Thanh ; Le, TH ; Dao, THT ; Tran, TLH ; Praet, N ; Speybroeck, N ; Vercruysse, Jozef ; Dorny, Pierre</t>
  </si>
  <si>
    <t>Bovine fasciolosis in the human fasciolosis hyperendemic Binh Dinh province in central Vietnam</t>
  </si>
  <si>
    <t>Acta Trop. 2011. 117 (1)  p.19-22</t>
  </si>
  <si>
    <t>2.722</t>
  </si>
  <si>
    <t>4/20</t>
  </si>
  <si>
    <t>Assana, Emmanuel ; Gauci, CG ; Kyngdon, CT ; Zoli, AP ; Dorny, Pierre ; Geerts, S ; Lightowlers, MW</t>
  </si>
  <si>
    <t>Antibody responses to the host-protective taenia solium oncosphere protein TSOL18 in pigs are directed against conformational epitopes</t>
  </si>
  <si>
    <t>Parasite Immunol. 2010. 32 (6)  p.399-405</t>
  </si>
  <si>
    <t>2.357</t>
  </si>
  <si>
    <t>9/31</t>
  </si>
  <si>
    <t>Praet, Nicolas ; Rodriguez-Hidalgo, Richar ; Speybroeck, Niko ; Ahounou, Serge ; Benitez-Ortiz, Washington ; Berkvens, Dirk ; Van Hul, Anke ; Barnonuevo-Samaniego, Margoth ; Saegerman, Claude ; Dorny, Pierre</t>
  </si>
  <si>
    <t>Infection with versus exposure to taenia solium: what do serological test results tell us?</t>
  </si>
  <si>
    <t>Am. J. Trop. Med. Hyg. 2010. 83 (2)  p.413-415</t>
  </si>
  <si>
    <t>Assana, Emmanuel ; Amadou, F ; Thys, E ; Lightowlers, MW ; Zoli, AP ; Dorny, Pierre ; Geerts, S</t>
  </si>
  <si>
    <t>Pig-farming systems and porcine cysticercosis in the north of Cameroon</t>
  </si>
  <si>
    <t>J. Helminthol. 2010. 84 (4)  p.441-446</t>
  </si>
  <si>
    <t>Alexander, AM ; Prabhakaran, V ; Rajshekhar, V ; Muliyil, J ; Dorny, Pierre</t>
  </si>
  <si>
    <t>Long-term clinical evaluation of asymptomatic subjects positive for circulating Taenia solium antigens</t>
  </si>
  <si>
    <t>Trans. Roy. Soc. Trop. Med. Hyg. 2010. 104 (12)  p.809-810</t>
  </si>
  <si>
    <t>Raghava, M Venkata ; Prabhakaran, V ; Jayaraman, T ; Muliyil, J ; Oommen, A ; Dorny, Pierre ; Vercruysse, Jozef ; Rajshekhar, V</t>
  </si>
  <si>
    <t>Detecting spatial clusters of Taenia solium infections in a rural block in South India</t>
  </si>
  <si>
    <t>Trans. Roy. Soc. Trop. Med. Hyg. 2010. 104 (9)  p.601-612</t>
  </si>
  <si>
    <t>Deckers, Nynke ; Dorny, Pierre</t>
  </si>
  <si>
    <t>Immunodiagnosis of Taenia solium taeniosis/cysticercosis</t>
  </si>
  <si>
    <t>Trends Parasitol. 2010. ELSEVIER SCI LTD. 26 (3)  p.137-144</t>
  </si>
  <si>
    <t>4.906</t>
  </si>
  <si>
    <t>2/31</t>
  </si>
  <si>
    <t>Vu Thi, Nga ; Dorny, Pierre ; La Rosa, G ; Long, TT ; Van, CN ; Pozio, E</t>
  </si>
  <si>
    <t>High prevalence of anti-Trichinella IgG in domestic pigs of the Son La province, Vietnam</t>
  </si>
  <si>
    <t>Vet. Parasitol. 2010. Elsevier Science. 168 (1-2)  p.136-140</t>
  </si>
  <si>
    <t>Assana, Emmanuel ; Kyngdon, Craig T ; Gauci, Charles G ; Geerts, Stanny ; Dorny, Pierre ; De Deken, Redgi ; Anderson, Garry A ; Zoli, Andre P ; Lightowlers, Marshall W</t>
  </si>
  <si>
    <t>Elimination of Taenia solium transmission to pigs in a field trial of the TSOL18 vaccine in Cameroon</t>
  </si>
  <si>
    <t>Int. J. Parasit. 2010. 40 (5)  p.515-519</t>
  </si>
  <si>
    <t>4/31</t>
  </si>
  <si>
    <t>Praet, N ; Speybroeck, N ; Rodriguez-Hidalgo, R ; Benitez-Ortiz, W ; Berkvens, Dirk ; Brandt, J ; Saegerman, C ; Dorny, Pierre</t>
  </si>
  <si>
    <t>Age-related infection and transmission patterns of human cysticercosis</t>
  </si>
  <si>
    <t>Int. J. Parasit. 2010. 40 (1)  p.85-90</t>
  </si>
  <si>
    <t>Nguyen Thi, Giang Thanh ;  Le, TH ; De, NV ; Doan, TT ;  Dao, THT ; Vercruysse, Jozef ; Dorny, Pierre</t>
  </si>
  <si>
    <t>Assessment of a 27-kDa antigen in Enzyme-Linked Immunosorbent Assay for the diagnosis of fasciolosis in Vietnamese patients</t>
  </si>
  <si>
    <t>Trop. Med. Int. Health. 2010. 15 (4)  p.462-467</t>
  </si>
  <si>
    <t>Rodriguez, Silvia ; Dorny, Pierre ; Tsang, Victor CW ; Pretell, E Javier ; Brandt, Jef ; Lescano, Andres G ; Gonzalez, Armando E ; Gilman, Robert H ; Garcia, Hector H</t>
  </si>
  <si>
    <t>Detection of Taenia solium antigens and anti-T. solium antibodies in paired serum and cerebrospinal fluid samples from patients with intraparenchymal or extraparenchymal neurocysticercosis</t>
  </si>
  <si>
    <t>J. Infect. Dis. 2009. 199 (9)  p.1345-1352</t>
  </si>
  <si>
    <t>5.865</t>
  </si>
  <si>
    <t>4/57</t>
  </si>
  <si>
    <t>Dorny, Pierre ; Praet, N ; Deckers, Nynke ; Gabriël, Sarah</t>
  </si>
  <si>
    <t>Emerging food-borne parasites</t>
  </si>
  <si>
    <t>Vet. Parasitol. 2009. 163 (3)  p.196-206</t>
  </si>
  <si>
    <t>Carabin, Helene ; Millogo, Athanase ; Praet, Nicolas ; Hounton, Sennen ; Tarnagda, Zekiba ; Ganaba, Rasmane ; Dorny, Pierre ; Nitiema, Pascal ; Cowan, Linda D</t>
  </si>
  <si>
    <t>Seroprevalence to the antigens of Taenia solium cysticercosis among residents of three villages in Burkina Faso: a cross-sectional study</t>
  </si>
  <si>
    <t>Plos Neglect. Trop. Dis. 2009. 3 (11)</t>
  </si>
  <si>
    <t>Nguyen Thi, Giang Thanh ; Nguyen, Van De ; Vercruysse, Jozef ; Dorny, Pierre ; Thanh, Hoa Le</t>
  </si>
  <si>
    <t>Genotypic characterization and species identification of Fasciola spp. with implications regarding the isolates infecting goats in Vietnam</t>
  </si>
  <si>
    <t>Exp. Parasitol. 2009. 123 (4)  p.354-361</t>
  </si>
  <si>
    <t>1.751</t>
  </si>
  <si>
    <t>13/28</t>
  </si>
  <si>
    <t>Deckers, Nynke ; Saerens, D ; Kanobana, K ; Conrath, K ; Victor, Bjorn ; Wernery, U ; Vercruysse, Jozef ; Muyldermans, S ; Dorny, Pierre</t>
  </si>
  <si>
    <t>Nanobodies, a promising tool for species-specific diagnosis of Taenia solium cysticercosis</t>
  </si>
  <si>
    <t>Int. J. Parasit. 2009. 39 (5)  p.625-633</t>
  </si>
  <si>
    <t>Castillo, Yesenia ; Rodriguez, Silvia ; Garcia, Hector H ; Brandt, Jef ; Van Hul, Alike ; Silva, Maria ; Rodriguez-Hidalgo, Richar ; Portocarrero, Mylagritos ; Melendez, D. Paolo ; Gonzalez, Armando E ; Gilman, Robert H ; Dorny, Pierre</t>
  </si>
  <si>
    <t>Urine Antigen Detection for the Diagnosis of Human Neurocysticercosis</t>
  </si>
  <si>
    <t>Amer. J. Trop. Med. Hyg. 2009. AMER SOC TROP MED &amp; HYGIENE. 80 (3)  p.379-383</t>
  </si>
  <si>
    <t>3/17</t>
  </si>
  <si>
    <t>Deckers, Nynke ; Dorny, Pierre ; Kanobana, K ; Vercruysse, Jozef ; Gonzalez, AE ; Ward, B ; Ndao, M</t>
  </si>
  <si>
    <t>Use of ProteinChip technology for identifying biomarkers of parasitic diseases: the example of porcine cysticercosis (Taenia solium)</t>
  </si>
  <si>
    <t>Exp. Parasitol. 2008. 120 (4)  p.320-329</t>
  </si>
  <si>
    <t>12/25</t>
  </si>
  <si>
    <t>Yabe, J ; Phiri, IK ; Phiri, AM ; Chembensofu, M ; Dorny, Pierre ; Vercruysse, Jozef</t>
  </si>
  <si>
    <t>Concurrent infections of Fasciola, Schistosoma and Amphistomum spp. in cattle from Kafue and Zambezi river basins of Zambia</t>
  </si>
  <si>
    <t>J. Helminthol. 2008. Cambridge University Press. 82 (4)  p.373-376</t>
  </si>
  <si>
    <t>52/124</t>
  </si>
  <si>
    <t>MUNYEME, M ; MUMA, JB ; SKJERVE, E ; NAMBOTA, AM ; PHIRI, IGK ; SAMUI, KL ; Dorny, Pierre ; TRYLAND, M</t>
  </si>
  <si>
    <t>Risk factors associated with bovine tuberculosis in traditional cattle of the livestock/wildlife interface areas in the Kafue basin of Zambia</t>
  </si>
  <si>
    <t>Prev. Vet. Med. 2008. 85 (3-4)  p.317-328</t>
  </si>
  <si>
    <t>Deckers, Nynke ; KANOBANA, K ; SILVA, M ; GONZALEZ, AE ; GARCIA, HH ; GILMAN, RH ; Dorny, Pierre</t>
  </si>
  <si>
    <t>Serological responses in porcine cysticercosis: A link with the parasitological outcome of infection</t>
  </si>
  <si>
    <t>Int. J. Parasit. 2008. 38 (10)  p.1191-1198</t>
  </si>
  <si>
    <t>Krecek, RC ; Michael, LM ; Schantz, PM ; Ntanjana, L ; Smith, MF ; Dorny, Pierre ; Harrison, LJS ; Grimm, F ; Praet, N ; Willingham III, AL</t>
  </si>
  <si>
    <t>Prevalence of Taenia solium cysticercosis in swine from a community-based study in 21 villages of the Eastern Cape Province, South Africa</t>
  </si>
  <si>
    <t>Vet. Parasitol. 2008. 154 (1-2)  p.38-47</t>
  </si>
  <si>
    <t>11/133</t>
  </si>
  <si>
    <t>SIKASUNGE, CS ; PHIRI, IK ; PHIRI, AM ; SIZIYA, S ; Dorny, Pierre ; WILLINGHAM, AL</t>
  </si>
  <si>
    <t>Prevalence of Taenia solium porcine cysticercosis in the Eastern, Southern and Western provinces of Zambia</t>
  </si>
  <si>
    <t>Vet. J. 2008. 176 (2)  p.240-244</t>
  </si>
  <si>
    <t>Geurden, Thomas ; Somers, Raf ; THANH, NTG ; VIEN, LV ; NGA, VT ; GIANG, HH ; Dorny, Pierre ; GIAO, HK ; Vercruysse, Jozef</t>
  </si>
  <si>
    <t>Parasitic infections in dairy cattle around Hanoi, northern Vietnam</t>
  </si>
  <si>
    <t>Vet. Parasitol. 2008. 153 (3-4)  p.384-388</t>
  </si>
  <si>
    <t>Le, Thanh Hoa ; Van De, Nguyen ; Agatsuma, Takeshi ; Blair, David ; Vercruysse, Jozef ; Dorny, Pierre ; Nguyen, Thanh Giang Thi ; McManus, Donald P.</t>
  </si>
  <si>
    <t>Molecular confirmation that Fasciola gigantica can undertake aberrant migrations in human hosts</t>
  </si>
  <si>
    <t>J. Clin. Microbiol. 2007. 45 (2)  p.648-650</t>
  </si>
  <si>
    <t>3.708</t>
  </si>
  <si>
    <t>19/91</t>
  </si>
  <si>
    <t>SOMERS, R ; Dorny, Pierre ; GEYSEN, D ; NGUYEN, LA ; THACH, DC ; Vercruysse, Jozef ; NGUYEN, VK</t>
  </si>
  <si>
    <t>Human tapeworms in north Vietnam</t>
  </si>
  <si>
    <t>Trans. Roy. Soc. Trop. Med. Hyg. 2007. ELSEVIER SCIENCE INC. 101 (3)  p.275-277</t>
  </si>
  <si>
    <t>1.924</t>
  </si>
  <si>
    <t>5/14</t>
  </si>
  <si>
    <t>SIKASUNGE, CS ; PHIRI, IK ; PHIRI, AM ; Dorny, Pierre ; SIZIYA, S ; WILLINGHAM, AL</t>
  </si>
  <si>
    <t>Risk factors associated with porcine cysticercosis in selected districts of Eastern and Southern provinces of Zambia</t>
  </si>
  <si>
    <t>Vet. Parasitol. 2007. Elsevier Science. 143 (1)  p.59-66</t>
  </si>
  <si>
    <t>Mofid, Layla S ; Casapía, Martín ; Aguilar, Eder ; Silva, Hermánn ; Montresor, Antonio ; Rahme, Elham ; Fraser, William D ; Marquis, Grace S ; Vercruysse, Jozef ; Allen, Lindsay H ; Blouin, Brittany ; Razuri, Hugo ; Pezo, Lidsky ; Gyorkos, Theresa W</t>
  </si>
  <si>
    <t>A double-blind randomized controlled trial of maternal postpartum deworming to improve infant weight gain in the Peruvian Amazon</t>
  </si>
  <si>
    <t>Plos Neglect. Trop. Dis. 2017. 11 (1)</t>
  </si>
  <si>
    <t>Mofid, Laysa S ; Casapía, Martín ; Montresor, Antonio ; Rahme, Elham ; Fraser, William D ; Marquis, Grace S ; Vercruysse, Jozef ; Allen, Lindsay H ; Gyorkos, Theresa W</t>
  </si>
  <si>
    <t>Maternal Deworming Research Study (MADRES) protocol: a double-blind, placebo-controlled randomised trial to determine the effectiveness of deworming in the immediate postpartum period</t>
  </si>
  <si>
    <t>BMJ Open. 2015. 5 (6)</t>
  </si>
  <si>
    <t>2.562</t>
  </si>
  <si>
    <t>31/151</t>
  </si>
  <si>
    <t>4.074</t>
  </si>
  <si>
    <t>Simukoko, Humphrey ; Marcotty, T ; Vercruysse, Jozef ; Van Den Bossche, Pieter</t>
  </si>
  <si>
    <t>Bovine trypanosomiasis risk in an endemic area on the eastern plateau of Zambia</t>
  </si>
  <si>
    <t>Res. Vet. Sci. 2011. 90 (1)  p.51-54</t>
  </si>
  <si>
    <t>Masumu, J ; Marcotty, T ; Geerts, S ; Vercruysse, Jozef ; Van den Bossche, P</t>
  </si>
  <si>
    <t>Cross-protection between Trypanosoma congolense strains of low and high virulence</t>
  </si>
  <si>
    <t>Vet. Parasitol. 2009. 163 (1-2)  p.127-131</t>
  </si>
  <si>
    <t>118/141</t>
  </si>
  <si>
    <t>SOW, S ; POLMAN, K ; VEREECKEN, K ; Vercruysse, Jozef ; GRYSEELS, B ; DE VLAS, SJ</t>
  </si>
  <si>
    <t>The role of hygienic bathing after defecation in the transmission of Schistosoma mansoni</t>
  </si>
  <si>
    <t>Trans. Roy. Soc. Trop. Med. Hyg. 2008. 102 (6)  p.542-547</t>
  </si>
  <si>
    <t>2.062</t>
  </si>
  <si>
    <t>5/15</t>
  </si>
  <si>
    <t>Bazarusanga, Thomas ; GEYSEN, D ; Vercruysse, Jozef ; MARCOTTY, T</t>
  </si>
  <si>
    <t>The sensitivity of PCR and serology in different Theileria parva epidemiological situations in Rwanda</t>
  </si>
  <si>
    <t>Vet. Parasitol. 2008. 154 (1-2)  p.21-31</t>
  </si>
  <si>
    <t>Dorny, Pierre ; Somers, Raf ; Vercruysse, Jozef</t>
  </si>
  <si>
    <t>Response to comment on: Human tapeworms in north Vietnam</t>
  </si>
  <si>
    <t>Trans. Roy. Soc. Trop. Med. Hyg. 2007. 101 (6)  p.629-630</t>
  </si>
  <si>
    <t>Bazarusanga, Thomas ; GEYSEN, D ; Vercruysse, Jozef ; MADDER, M</t>
  </si>
  <si>
    <t>An update on the ecological distribution of Ixodid ticks infesting cattle in Rwanda: countrywide cross-sectional survey in the wet and the dry season</t>
  </si>
  <si>
    <t>Exp. Appl. Acarol. 2007. Springer. 43 (4)  p.279-291</t>
  </si>
  <si>
    <t>ENTOMOLOGY</t>
  </si>
  <si>
    <t>21/72</t>
  </si>
  <si>
    <t>SIMUKOKO, H ; MARCOTTY, T ; PHIRI, I ; Vercruysse, Jozef ; VAN DEN BOSSCHE, P</t>
  </si>
  <si>
    <t>Heterogeneity in the trypanosomosis incidence in Zebu cattle of different ages and sex on the plateau of eastern Zambia</t>
  </si>
  <si>
    <t>Acta Trop. 2007. Elsevier Science. 103 (2)  p.98-101</t>
  </si>
  <si>
    <t>4/14</t>
  </si>
  <si>
    <t>GOMA, FY ; Geurden, Thomas ; SIWILA, J ; PHIRI, IGK ; Gabriël, Sarah ; Claerebout, Edwin ; Vercruysse, Jozef</t>
  </si>
  <si>
    <t>The prevalence and molecular characterisation of Cryptosporidium spp. in small ruminants in Zambia</t>
  </si>
  <si>
    <t>Small Ruminant Res. 2007. Elsevier Science. 72 (1)  p.77-80</t>
  </si>
  <si>
    <t>0.966</t>
  </si>
  <si>
    <t>18/43</t>
  </si>
  <si>
    <t>SIMUKOKO, H ; MARCOTTY, T ; PHIRI, I ; GEYSEN, D ; Vercruysse, Jozef ; VAN DEN BOSSCHE, P</t>
  </si>
  <si>
    <t>The comparative role of cattle, goats and pigs in the epidemiology of livestock trypanosomiasis on the plateau of eastern Zambia</t>
  </si>
  <si>
    <t>Vet. Parasitol. 2007. Elsevier Science. 147 (3-4)  p.231-238</t>
  </si>
  <si>
    <t>SIWILA, J ; PHIRI, IGK ; Vercruysse, Jozef ; GOMA, F ; Gabriël, Sarah ; Claerebout, Edwin ; Geurden, Thomas</t>
  </si>
  <si>
    <t>Asymptomatic cryptosporidiosis in Zambian dairy farm workers and their household members</t>
  </si>
  <si>
    <t>Trans. Roy. Soc. Trop. Med. Hyg. 2007. ELSEVIER SCIENCE INC. 101 (7)  p.733-734</t>
  </si>
  <si>
    <t>Bazarusanga, Thomas ; Vercruysse, Jozef ; MARCOTTY, T ; GEYSEN, D</t>
  </si>
  <si>
    <t>Epidemiological studies on Theileriosis and the dynamics of Theileria parva infections in Rwanda</t>
  </si>
  <si>
    <t>Vet. Parasitol. 2007. Elsevier Science. 143 (3-4)  p.214-221</t>
  </si>
  <si>
    <t>3.127</t>
  </si>
  <si>
    <t>3.327</t>
  </si>
  <si>
    <t>2/142</t>
  </si>
  <si>
    <t>2/141</t>
  </si>
  <si>
    <t>Misinzo, G ; Magambo, J ; Masambu, J ; Yongolo, MG ; Van Doorsselaere, Joris ; Nauwynck, Hans</t>
  </si>
  <si>
    <t>Genetic characterization of African swine fever viruses from a 2008 outbreak in Tanzania</t>
  </si>
  <si>
    <t>Transbound. Emerg. Dis. 2011. 58 (1)  p.86-92</t>
  </si>
  <si>
    <t>22/141</t>
  </si>
  <si>
    <t>Mateusen, B ; Vyt, P ; Ribbens, Stefaan ; Van Colen, S ; Letellier, C ; Kerkhofs, P ; Nauwynck, Hans ; Maes, Dominiek</t>
  </si>
  <si>
    <t>An outbreak of sheep-associated malignant catarrhal fever in sows</t>
  </si>
  <si>
    <t>Vlaams Diergeneeskund. Tijds. 2009. 78 (5)  p.354-358</t>
  </si>
  <si>
    <t>Goris, Nesya ; MARADEI, E ; D'ALOIA, R ; FONDEVILA, N ; MATTION, N ; PEREZ, A ; SMITSAART, E ; Nauwynck, Hans ; LA TORRE, J ; PALMA, E ; DE CLERCQ, K</t>
  </si>
  <si>
    <t>Foot-and-mouth disease vaccine potency testing in cattle using homologous and heterologous challenge strains: Precision of the "Protection against Podal Generalisation" test</t>
  </si>
  <si>
    <t>Vaccine. 2008. 26 (27-28)  p.3432-3437</t>
  </si>
  <si>
    <t>2/133</t>
  </si>
  <si>
    <t>Vlaminck, Johnny ; Masure, Dries ; Wang, Tao ; Nejsum, Peter ; Hokke, Cornelis H ; Geldhof, Peter</t>
  </si>
  <si>
    <t>A phosphorylcholine-containing glycolipid-like antigen present on the surface of infective stage larvae of Ascaris spp. is a major antibody target in infected pigs and humans</t>
  </si>
  <si>
    <t>Vlaminck, Johnny ; Supali, Taniawati ; Geldhof, Peter ; Hokke, Cornelis H ; Fischer, Peter U ; Weil, Gary J</t>
  </si>
  <si>
    <t>Community rates of IgG4 antibodies to Ascaris haemoglobin reflect changes in community egg loads following mass drug administration</t>
  </si>
  <si>
    <t>Plos Neglect. Trop. Dis. 2016. 10 (3)</t>
  </si>
  <si>
    <t>Johansen, Maria Vang ; Trevisan, Chiara ; Gabriël, Sarah ; Magnussen, Pascal ; Braae, Uffe Christian</t>
  </si>
  <si>
    <t>Are we ready for Taenia solium cysticercosis elimination in sub-Saharan Africa?</t>
  </si>
  <si>
    <t>Parasitology. 2017. 144 (1)  p.59-64</t>
  </si>
  <si>
    <t>Abdissa, Rosa ; Haile, Woynshet ; Fite, Akafete Teklu ; Beyi, Ashenafi Feyisa ; Agga, Getahun E ; Edao, Bedaso Mammo ; Tadesse, Fanos ; Korsa, Mesula Geloye ; Beyene, Takele ; Beyene, Tariku Jibat ; De Zutter, Lieven ; Cox, Eric ; Goddeeris, Bruno</t>
  </si>
  <si>
    <t>Prevalence of Escherichia coli O157:H7 in beef cattle at slaughter and beef carcasses at retail shops in Ethiopia</t>
  </si>
  <si>
    <t>Beyi, Ashenafi Feyisa ; Fite, Akafete Teklu ; Tora, Ephrem ; Tafese, Asdesach ; Genu, Tadele ; Kaba, Tamirat ; Beyene, Tariku Jibat ; Beyene, Takele ; Korsa, Mesula Geloye ; Tadesse, Fanos ; De Zutter, Lieven ; Goddeeris, Bruno ; Cox, Eric</t>
  </si>
  <si>
    <t>Prevalence and antimicrobial susceptibility of Escherichia coli O157 in beef at butcher shops and restaurants in central Ethiopia</t>
  </si>
  <si>
    <t>Tindih, Heshborne S ; Geysen, Dirk ; Goddeeris, Bruno ; Awino, Elias ; Dobbelaere, Dirk AE ; Naessens, Jan</t>
  </si>
  <si>
    <t>A Theileria parva isolate of low virulence infects a subpopulation of lymphocytes</t>
  </si>
  <si>
    <t>Hagos, Ashenafi ; Abebe, Getachew ; Büscher, Philip ; Goddeeris, Bruno ; Claes, Filip</t>
  </si>
  <si>
    <t>Serological and parasitological survey of dourine in the Arsi-Bale highlands of Ethiopia</t>
  </si>
  <si>
    <t>Tindih, HS ; Marcotty, T ; Naessens, J ; Goddeeris, Bruno ; Geysen, D</t>
  </si>
  <si>
    <t>Demonstration of differences in virulence between two Theileria parva isolates</t>
  </si>
  <si>
    <t>Hagos, A ; Goddeeris, Bruno ; Yilkal, K ; Alemu, T ; Fikru, R ; Yacob, HT ; Feseha, G ; Claes, F</t>
  </si>
  <si>
    <t>Efficacy of cymelarsan® and diminasan® against trypanosoma equiperdum infections in mice and horses</t>
  </si>
  <si>
    <t>Thi, Kim Nguyen Oanh ; Viet, Khong Nguyen ; Thuy, Ngoc Do ; Goddeeris, Bruno ; De Greve, Henri</t>
  </si>
  <si>
    <t>Escherichia coli strains causing edema disease in northern Vietnam share an identical verotoxin 2e</t>
  </si>
  <si>
    <t>Gari, Fikru Regassa ; Ashenafi, Hagos ; Tola, Alemu ; Goddeeris, Bruno ; Claes, Filip</t>
  </si>
  <si>
    <t>Comparative diagnosis of parasitological, serological, and molecular tests in dourine-suspected horses</t>
  </si>
  <si>
    <t>Kiiru, John N ; Saidi, Suleiman M ; Goddeeris, Bruno ; Wamae , Njeri C ; Butaye, Patrick ; Kariuki , Samuel M</t>
  </si>
  <si>
    <t>Molecular characterisation of Vibrio cholerae O1 strains carrying an SXT/R391-like element from cholera outbreaks in Kenya: 1994-2007</t>
  </si>
  <si>
    <t>Tuntufye, Huruma N ; Goddeeris, Bruno</t>
  </si>
  <si>
    <t>Atef Yekta, Maryam ; Cox, Eric ; Goddeeris, Bruno ; Vanrompay, Daisy</t>
  </si>
  <si>
    <t>Kiiru, John ; Kariuki, Samuel ; Goddeeris, Bruno ; Revathi, Gunturu ; Maina, Teresiah W ; Ndegwa, Doris W ; Muyodi, Jane ; Butaye, Patrick</t>
  </si>
  <si>
    <t>Kiiru, John ; Kariuki, Samuel ; Goddeeris, Bruno ; Butaye, Patrick</t>
  </si>
  <si>
    <t>de la Fé Rodriguez, Pedro ; Kiiru, John Ndemi ; Martin, Luis O Maroto ; Munoz, Eduardo Cruz ; Butaye, Patrick ; Cox, Eric ; Goddeeris, Bruno</t>
  </si>
  <si>
    <t>de la Fé Rodriguez, Pedro ; Maroto Martin, Luis O ; Cruz Muñoz, Eduardo ; Imberechts, Hein ; Butaye, Patrick ; Goddeeris, Bruno ; Cox, Eric</t>
  </si>
  <si>
    <t>Use of lambda Red-mediated recombineering and Cre/lox for generation of markerless chromosomal deletions in avian pathogenic Escherichia coli</t>
  </si>
  <si>
    <t>Reduction of Escherichia coli O157:H7 excretion in sheep by oral lactoferrin administration</t>
  </si>
  <si>
    <t>Escherichia coli strains from Kenyan patients carrying conjugatively transferable broad-spectrum β-lactamase, qnr, aac(6 ')-Ib-cr and 16S rRNA methyltransferase genes</t>
  </si>
  <si>
    <t>Analysis of β-lactamase phenotypes and carriage of selected β-lactamase genes among Escherichia coli strains obtained from Kenyan patients during an 18-year period</t>
  </si>
  <si>
    <t>Characterization and clonal grouping of pathogenic Escherichia coli isolated from intestinal contents of diarrheic piglets in Villa Clara province, Cuba, according to their antibiotic resistance and ERIC-PCR profiles</t>
  </si>
  <si>
    <t>Several enteropathogens are circulating in suckling and newly weaned piglets suffering from diarrhea in the province of Villa Clara, Cuba</t>
  </si>
  <si>
    <t>BMC Microbiol. 2009. 9</t>
  </si>
  <si>
    <t>Trop. Anim. Health Prod. 2010. 42 (4)  p.769-776</t>
  </si>
  <si>
    <t>Vet. Parasitol. 2010. 168 (3-4)  p.223-230</t>
  </si>
  <si>
    <t>Vet. Parasitol. 2010. 171 (3-4)  p.200-206</t>
  </si>
  <si>
    <t>Trop. Anim. Health Prod. 2010. 42 (8)  p.1797-1804</t>
  </si>
  <si>
    <t>Trop. Anim. Health Prod. 2010. 42 (8)  p.1649-1654</t>
  </si>
  <si>
    <t>FEMS Microbiol. Lett. 2011. 325 (2)  p.140-147</t>
  </si>
  <si>
    <t>Vet. Microbiol. 2011. 150 (3-4)  p.373-378</t>
  </si>
  <si>
    <t>J. Antimicrob. Chemother. 2011. 66 (7)  p.1639-1642</t>
  </si>
  <si>
    <t>Infect. Immun. 2012. 80 (3)  p.1267-1273</t>
  </si>
  <si>
    <t>BMC Microbiol. 2012. 12</t>
  </si>
  <si>
    <t>Vet. Microbiol. 2012. 154 (3-4)  p.425-428</t>
  </si>
  <si>
    <t>Trop. Anim. Health Prod. 2013. 45 (2)  p.435-440</t>
  </si>
  <si>
    <t>BMC Microbiol. 2017. 17</t>
  </si>
  <si>
    <t>2.89</t>
  </si>
  <si>
    <t>5.068</t>
  </si>
  <si>
    <t>3.104</t>
  </si>
  <si>
    <t>35/94</t>
  </si>
  <si>
    <t>59/145</t>
  </si>
  <si>
    <t>69/111</t>
  </si>
  <si>
    <t>20/259</t>
  </si>
  <si>
    <t>13/69</t>
  </si>
  <si>
    <t>41/116</t>
  </si>
  <si>
    <t>Tolessa, Kassaye ; D'heer, Jolien ; Duchateau, Luc ; Boeckx, Pascal</t>
  </si>
  <si>
    <t>Influence of growing altitude, shade and harvest period on quality and biochemical composition of Ethiopian specialty coffee</t>
  </si>
  <si>
    <t>J. Sci Food Agric. 2016. Wiley-Blackwell. 97 (9)  p.2849-2857</t>
  </si>
  <si>
    <t>2.463</t>
  </si>
  <si>
    <t>Wega, Sultan Suleman ; Woliyi, Abdulkadir ; Woldemichael , Kifle ; Tushune , Kora ; Duchateau, Luc ; Degroote, Agnes ; Vancauwenberghe, Roy ; Bracke, Nathalie ; De Spiegeleer, Bart</t>
  </si>
  <si>
    <t>Pharmaceutical regulatory framework in Ethiopia: a critical evaluation of its legal basis and implementation</t>
  </si>
  <si>
    <t>Ethiop. J. Health Sci. 2016. 26 (3)  p.259-276</t>
  </si>
  <si>
    <t>Moti, Yohannes ; De Deken, Redgi ; Thys, Eric ; Van Den Abbeele, Jan ; Duchateau, Luc ; Delespaux, Vincent</t>
  </si>
  <si>
    <t>PCR and microsatellite analysis of diminazene aceturate resistance of bovine trypanosomes correlated to knowledge, attitude and practice of livestock keepers in South-Western Ethiopia</t>
  </si>
  <si>
    <t>Acta Trop. 2015. 146 p.45-52</t>
  </si>
  <si>
    <t>2.38</t>
  </si>
  <si>
    <t>Borena, Bizunesh Mideksa ; Martens, Ann ; Broeckx, Sarah ; Meyer, Evelyne ; Chiers, Koen ; Duchateau, Luc ; Spaas, Jan</t>
  </si>
  <si>
    <t>Regenerative skin wound healing in mammals: state-of-the-art on growth factor and stem cell based treatments</t>
  </si>
  <si>
    <t>Cell. Physiol. Biochem. 2015. 36 (1)  p.1-23</t>
  </si>
  <si>
    <t>4.652</t>
  </si>
  <si>
    <t>Duguma Abdi, Reta ; Tasew, Senbeta ; Olani, Abebe ; Damena, Delesa ; Alemu, Dereje ; Mulatu, Tesfaye ; Alemayehu, Yoseph ; Yohannes, Moti ; Bekana, Merga ; Hoppenheit, Antje ; Abatih, Emmanuel ; Habtewold Elkamo, Tibebu ; Delespaux, Vincent ; Duchateau, Luc</t>
  </si>
  <si>
    <t>Spatial distribution of Glossina sp. and Trypanosoma sp. in south-western Ethiopia</t>
  </si>
  <si>
    <t>Borena, Bizunesh Mideksa ; Meyer, Evelyne ; Chiers, Koen ; Martens, Ann ; Demeyere, Kristel ; Broeckx, Sarah ; Duchateau, Luc ; Spaas, Jan</t>
  </si>
  <si>
    <t>Sphere-forming capacity as an enrichment strategy for epithelial-like stem cells from equine skin</t>
  </si>
  <si>
    <t>Cell. Physiol. Biochem. 2014. 34 (4)  p.1291-1303</t>
  </si>
  <si>
    <t>2.875</t>
  </si>
  <si>
    <t>Caljon, Guy ; Duguma, Reta ; De Deken, Reginald ; Schauvliege, Stijn ; Gasthuys, Frank ; Duchateau, Luc ; Van Den Abbeele, Jan</t>
  </si>
  <si>
    <t>Serological responses and biomarker evaluation in mice and pigs exposed to tsetse fly bites</t>
  </si>
  <si>
    <t>Gutto, Abebe Asale ; Kifle, Yehenew Getachew ; Hailesilassie, Weriessaw ; Speybroeck, Niko ; Duchateau, Luc ; Gebre, Delenasaw Yewhalaw</t>
  </si>
  <si>
    <t>Evaluation of the efficacy of DDT indoor residual spraying and long-lasting insecticidal nets against insecticide resistant populations of Anopheles arabiensis Patton (Diptera: Culicidae) from Ethiopia using experimental huts</t>
  </si>
  <si>
    <t>Borena, Bizunesh Mideksa ; Bussche, Leen ; Burvenich, Christian ; Duchateau, Luc ; Van de Walle, Gerlinde</t>
  </si>
  <si>
    <t>Mammary stem cell research in veterinary science: an update</t>
  </si>
  <si>
    <t>Stem Cells Dev. 2013. 22 (12)  p.1743-1751</t>
  </si>
  <si>
    <t>4.202</t>
  </si>
  <si>
    <t>Gaffar Taha Sorig, Mohammed ; Deribew, Amare ; Tessema, Fasil ; Assegid, Sahilu ; Duchateau, Luc ; Colebunders, Robert</t>
  </si>
  <si>
    <t>Risk factors of active tuberculosis in people living with HIV/AIDS in Southwest Ethiopia: a case control study</t>
  </si>
  <si>
    <t>Ethiop. J. Health Sci. 2011. 21 (2)  p.131-139</t>
  </si>
  <si>
    <t>Mehrzad, Jalil ; Duchateau, Luc ; Burvenich, Christian</t>
  </si>
  <si>
    <t>Phagocytic and bactericidal activity of blood and milk-resident neutrophils against Staphylococcus aureus in primiparous and multiparous cows during early lactation</t>
  </si>
  <si>
    <t>Vet. Microbiol. 2009. 134 (1-2)  p.106-112</t>
  </si>
  <si>
    <t>2.874</t>
  </si>
  <si>
    <t>Mehrzad, J ; Janssen, D ; Duchateau, Luc ; Burvenich, Christian</t>
  </si>
  <si>
    <t>Increase in Escherichia coli inoculum dose accelerates CD8(+) T-cell trafficking in the primiparous bovine mammary gland</t>
  </si>
  <si>
    <t>J. Dairy Sci. 2008. 91 (1)  p.193-201</t>
  </si>
  <si>
    <t>2.486</t>
  </si>
  <si>
    <t>ABRAHANTES, JC ; LEGRAND, C ; BURZYKOWSKI, T ; JANSSEN, P ; DUCROCQ, V ; Duchateau, Luc</t>
  </si>
  <si>
    <t>Comparison of different estimation procedures for proportional hazards model with random effects</t>
  </si>
  <si>
    <t>Comput. Stat. Data Anal. 2007. Elsevier Science. 51 (8)  p.3913-3930</t>
  </si>
  <si>
    <t>1.029</t>
  </si>
  <si>
    <t>Fandamu, P. ; Marcotty, T. ; Brandt, J.R.A. ; Duchateau, L. ; Speybroeck, N. ; Dolan, T.T. ; Berkvens, Dirk</t>
  </si>
  <si>
    <t>Red blood cell volume as a predictor of fatal reactions in cattle infected with Theileria parva Katete</t>
  </si>
  <si>
    <t>Onderstepoort J. Vet. Res. 2007. 74 (1)  p.37-43</t>
  </si>
  <si>
    <t>0.422</t>
  </si>
  <si>
    <t>Bosmans, Tim ; Gasthuys, Frank ; Duchateau, Luc ; De Bruin, Tanya ; Verhoeven, Geert ; Polis, Ingeborgh</t>
  </si>
  <si>
    <t>A comparison of tepoxalin-buprenorphine combination and buprenorphine for postoperative analgesia in dogs: a clinical study</t>
  </si>
  <si>
    <t>J. Vet. Med. Ser. A-Physiol. Pathol. Clin. Med. 2007. 54 (7)  p.364-369</t>
  </si>
  <si>
    <t>Coopman, Frank ; Verhoeven, Geert ; Paepe, Dominique ; van Bree, Henri ; Duchateau, Luc ; Saunders, Jimmy</t>
  </si>
  <si>
    <t>Inter-observer agreement on the radiographic assessment of canine hip dysplasia</t>
  </si>
  <si>
    <t>Vlaams Diergeneesk. Tijdschr. 2007. 76 (6)  p.417-422</t>
  </si>
  <si>
    <t>0.121</t>
  </si>
  <si>
    <t>Verhoeven, Geert ; Coopman, Frank ; Duchateau, Luc ; Saunders, Jimmy ; Van Ryssen, Bernadette ; van Bree, Henri</t>
  </si>
  <si>
    <t>Interobserver agreement in the diagnosis of canine hip dysplasia using the standard ventrodorsal hip-extended radiographic method</t>
  </si>
  <si>
    <t>J. Small Anim. Pract. 2007. 48 (7)  p.387-393</t>
  </si>
  <si>
    <t>0.908</t>
  </si>
  <si>
    <t>Schauvliege, Stijn ; Van den Eede, Annelies ; Duchateau, Luc ; Gasthuys, Frank</t>
  </si>
  <si>
    <t>Cardiovascular effects of enoximone in isoflurane anaesthetized ponies</t>
  </si>
  <si>
    <t>Vet. Anaesth. Analg. 2007. 34 (6)  p.416-430</t>
  </si>
  <si>
    <t>1.044</t>
  </si>
  <si>
    <t>van Hoek, Ingrid ; Vandermeulen, Eva ; Duchateau, Luc ; Lefebvre, HP ; Croubels, Siska ; Peremans, Kathelijne ; Polis, Ingeborgh ; Daminet, Sylvie</t>
  </si>
  <si>
    <t>Comparison and reproducibility of plasma clearance of exogenous creatinine, exo-iohexol, endo-iohexol, and 51Cr-EDTA in young adult and aged healthy cats</t>
  </si>
  <si>
    <t>J. Vet. Intern. Med. 2007. 21 (5)  p.950-958</t>
  </si>
  <si>
    <t>1.776</t>
  </si>
  <si>
    <t>MEHRZAD, J ; DOSOGNE, H ; De Spiegeleer, Bart ; Duchateau, Luc ; Burvenich, Christian</t>
  </si>
  <si>
    <t>Bovine blood neutrophil acyloxyacyl hydrolase (AOAH) activity during endotoxin and coliform mastitis</t>
  </si>
  <si>
    <t>Vet. Res. 2007. EDP SCIENCES S A. 38 (5)  p.655-668</t>
  </si>
  <si>
    <t>4.125</t>
  </si>
  <si>
    <t>jcr_category_rank2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</si>
</sst>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164" fontId="1" fillId="0" borderId="0" xfId="0" applyNumberFormat="1" applyFont="1" applyFill="1" applyAlignment="1">
      <alignment vertical="top" wrapText="1"/>
    </xf>
    <xf numFmtId="164" fontId="0" fillId="0" borderId="0" xfId="0" applyNumberFormat="1" applyFill="1" applyAlignment="1">
      <alignment vertical="top" wrapText="1"/>
    </xf>
  </cellXfs>
  <cellStyles count="48">
    <cellStyle name="Gevolgde hyperlink" xfId="1" builtinId="9" hidden="1"/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Standaard" xfId="0" builtinId="0"/>
  </cellStyles>
  <dxfs count="0"/>
  <tableStyles count="0" defaultTableStyle="TableStyleMedium9" defaultPivotStyle="PivotStyleMedium4"/>
  <colors>
    <mruColors>
      <color rgb="FFEFDD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abSelected="1" workbookViewId="0">
      <selection activeCell="A183" sqref="A183"/>
    </sheetView>
  </sheetViews>
  <sheetFormatPr defaultColWidth="90.625" defaultRowHeight="15.75" x14ac:dyDescent="0.25"/>
  <cols>
    <col min="1" max="2" width="90.625" style="2"/>
    <col min="3" max="3" width="52" style="2" customWidth="1"/>
    <col min="4" max="4" width="15.875" style="2" customWidth="1"/>
    <col min="5" max="5" width="10.625" style="2" customWidth="1"/>
    <col min="6" max="6" width="21.125" style="2" customWidth="1"/>
    <col min="7" max="7" width="20.875" style="2" customWidth="1"/>
    <col min="8" max="8" width="38.875" style="2" customWidth="1"/>
    <col min="9" max="9" width="12.375" style="2" customWidth="1"/>
    <col min="10" max="10" width="15.625" style="5" customWidth="1"/>
    <col min="11" max="16384" width="90.625" style="2"/>
  </cols>
  <sheetData>
    <row r="1" spans="1:10" s="1" customFormat="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</v>
      </c>
      <c r="G1" s="1" t="s">
        <v>10</v>
      </c>
      <c r="H1" s="1" t="s">
        <v>11</v>
      </c>
      <c r="I1" s="1" t="s">
        <v>12</v>
      </c>
      <c r="J1" s="4" t="s">
        <v>979</v>
      </c>
    </row>
    <row r="2" spans="1:10" x14ac:dyDescent="0.25">
      <c r="A2" s="2" t="s">
        <v>617</v>
      </c>
      <c r="B2" s="2" t="s">
        <v>618</v>
      </c>
      <c r="C2" s="2" t="s">
        <v>619</v>
      </c>
      <c r="D2" s="2" t="s">
        <v>13</v>
      </c>
      <c r="E2" s="2" t="s">
        <v>41</v>
      </c>
      <c r="F2" s="2" t="s">
        <v>620</v>
      </c>
      <c r="G2" s="2" t="s">
        <v>16</v>
      </c>
      <c r="H2" s="2" t="s">
        <v>120</v>
      </c>
      <c r="I2" s="2" t="s">
        <v>621</v>
      </c>
      <c r="J2" s="5">
        <f>1/149</f>
        <v>6.7114093959731542E-3</v>
      </c>
    </row>
    <row r="3" spans="1:10" ht="31.5" x14ac:dyDescent="0.25">
      <c r="A3" s="2" t="s">
        <v>877</v>
      </c>
      <c r="B3" s="2" t="s">
        <v>883</v>
      </c>
      <c r="C3" s="2" t="s">
        <v>896</v>
      </c>
      <c r="D3" s="2" t="s">
        <v>13</v>
      </c>
      <c r="E3" s="2" t="s">
        <v>41</v>
      </c>
      <c r="F3" s="2" t="s">
        <v>832</v>
      </c>
      <c r="G3" s="2" t="s">
        <v>16</v>
      </c>
      <c r="H3" s="3" t="s">
        <v>18</v>
      </c>
      <c r="I3" s="2" t="s">
        <v>834</v>
      </c>
      <c r="J3" s="5">
        <f>2/142</f>
        <v>1.4084507042253521E-2</v>
      </c>
    </row>
    <row r="4" spans="1:10" x14ac:dyDescent="0.25">
      <c r="A4" s="2" t="s">
        <v>874</v>
      </c>
      <c r="B4" s="2" t="s">
        <v>880</v>
      </c>
      <c r="C4" s="2" t="s">
        <v>892</v>
      </c>
      <c r="D4" s="2" t="s">
        <v>13</v>
      </c>
      <c r="E4" s="2" t="s">
        <v>24</v>
      </c>
      <c r="F4" s="2" t="s">
        <v>833</v>
      </c>
      <c r="G4" s="2" t="s">
        <v>16</v>
      </c>
      <c r="H4" s="3" t="s">
        <v>18</v>
      </c>
      <c r="I4" s="2" t="s">
        <v>835</v>
      </c>
      <c r="J4" s="5">
        <f>2/141</f>
        <v>1.4184397163120567E-2</v>
      </c>
    </row>
    <row r="5" spans="1:10" ht="31.5" x14ac:dyDescent="0.25">
      <c r="A5" s="2" t="s">
        <v>843</v>
      </c>
      <c r="B5" s="2" t="s">
        <v>844</v>
      </c>
      <c r="C5" s="2" t="s">
        <v>845</v>
      </c>
      <c r="D5" s="2" t="s">
        <v>13</v>
      </c>
      <c r="E5" s="2" t="s">
        <v>73</v>
      </c>
      <c r="F5" s="2" t="s">
        <v>403</v>
      </c>
      <c r="G5" s="2" t="s">
        <v>16</v>
      </c>
      <c r="H5" s="2" t="s">
        <v>18</v>
      </c>
      <c r="I5" s="2" t="s">
        <v>846</v>
      </c>
      <c r="J5" s="5">
        <f>2/133</f>
        <v>1.5037593984962405E-2</v>
      </c>
    </row>
    <row r="6" spans="1:10" ht="31.5" x14ac:dyDescent="0.25">
      <c r="A6" s="2" t="s">
        <v>554</v>
      </c>
      <c r="B6" s="2" t="s">
        <v>555</v>
      </c>
      <c r="C6" s="2" t="s">
        <v>556</v>
      </c>
      <c r="D6" s="2" t="s">
        <v>13</v>
      </c>
      <c r="E6" s="2" t="s">
        <v>80</v>
      </c>
      <c r="F6" s="2" t="s">
        <v>557</v>
      </c>
      <c r="G6" s="2" t="s">
        <v>16</v>
      </c>
      <c r="H6" s="2" t="s">
        <v>65</v>
      </c>
      <c r="I6" s="2" t="s">
        <v>558</v>
      </c>
      <c r="J6" s="5">
        <f>2/72</f>
        <v>2.7777777777777776E-2</v>
      </c>
    </row>
    <row r="7" spans="1:10" ht="31.5" x14ac:dyDescent="0.25">
      <c r="A7" s="2" t="s">
        <v>674</v>
      </c>
      <c r="B7" s="2" t="s">
        <v>675</v>
      </c>
      <c r="C7" s="2" t="s">
        <v>676</v>
      </c>
      <c r="D7" s="2" t="s">
        <v>13</v>
      </c>
      <c r="E7" s="2" t="s">
        <v>24</v>
      </c>
      <c r="F7" s="2" t="s">
        <v>43</v>
      </c>
      <c r="G7" s="2" t="s">
        <v>16</v>
      </c>
      <c r="H7" s="2" t="s">
        <v>18</v>
      </c>
      <c r="I7" s="2" t="s">
        <v>404</v>
      </c>
      <c r="J7" s="5">
        <f t="shared" ref="J7:J12" si="0">4/141</f>
        <v>2.8368794326241134E-2</v>
      </c>
    </row>
    <row r="8" spans="1:10" x14ac:dyDescent="0.25">
      <c r="A8" s="2" t="s">
        <v>647</v>
      </c>
      <c r="B8" s="2" t="s">
        <v>648</v>
      </c>
      <c r="C8" s="2" t="s">
        <v>649</v>
      </c>
      <c r="D8" s="2" t="s">
        <v>13</v>
      </c>
      <c r="E8" s="2" t="s">
        <v>24</v>
      </c>
      <c r="F8" s="2" t="s">
        <v>43</v>
      </c>
      <c r="G8" s="2" t="s">
        <v>16</v>
      </c>
      <c r="H8" s="2" t="s">
        <v>18</v>
      </c>
      <c r="I8" s="2" t="s">
        <v>404</v>
      </c>
      <c r="J8" s="5">
        <f t="shared" si="0"/>
        <v>2.8368794326241134E-2</v>
      </c>
    </row>
    <row r="9" spans="1:10" ht="31.5" x14ac:dyDescent="0.25">
      <c r="A9" s="2" t="s">
        <v>650</v>
      </c>
      <c r="B9" s="2" t="s">
        <v>651</v>
      </c>
      <c r="C9" s="2" t="s">
        <v>652</v>
      </c>
      <c r="D9" s="2" t="s">
        <v>13</v>
      </c>
      <c r="E9" s="2" t="s">
        <v>24</v>
      </c>
      <c r="F9" s="2" t="s">
        <v>43</v>
      </c>
      <c r="G9" s="2" t="s">
        <v>16</v>
      </c>
      <c r="H9" s="2" t="s">
        <v>18</v>
      </c>
      <c r="I9" s="2" t="s">
        <v>404</v>
      </c>
      <c r="J9" s="5">
        <f t="shared" si="0"/>
        <v>2.8368794326241134E-2</v>
      </c>
    </row>
    <row r="10" spans="1:10" ht="31.5" x14ac:dyDescent="0.25">
      <c r="A10" s="2" t="s">
        <v>650</v>
      </c>
      <c r="B10" s="2" t="s">
        <v>653</v>
      </c>
      <c r="C10" s="2" t="s">
        <v>654</v>
      </c>
      <c r="D10" s="2" t="s">
        <v>13</v>
      </c>
      <c r="E10" s="2" t="s">
        <v>24</v>
      </c>
      <c r="F10" s="2" t="s">
        <v>43</v>
      </c>
      <c r="G10" s="2" t="s">
        <v>16</v>
      </c>
      <c r="H10" s="2" t="s">
        <v>18</v>
      </c>
      <c r="I10" s="2" t="s">
        <v>404</v>
      </c>
      <c r="J10" s="5">
        <f t="shared" si="0"/>
        <v>2.8368794326241134E-2</v>
      </c>
    </row>
    <row r="11" spans="1:10" ht="31.5" x14ac:dyDescent="0.25">
      <c r="A11" s="2" t="s">
        <v>655</v>
      </c>
      <c r="B11" s="2" t="s">
        <v>656</v>
      </c>
      <c r="C11" s="2" t="s">
        <v>657</v>
      </c>
      <c r="D11" s="2" t="s">
        <v>13</v>
      </c>
      <c r="E11" s="2" t="s">
        <v>24</v>
      </c>
      <c r="F11" s="2" t="s">
        <v>43</v>
      </c>
      <c r="G11" s="2" t="s">
        <v>16</v>
      </c>
      <c r="H11" s="2" t="s">
        <v>18</v>
      </c>
      <c r="I11" s="2" t="s">
        <v>404</v>
      </c>
      <c r="J11" s="5">
        <f t="shared" si="0"/>
        <v>2.8368794326241134E-2</v>
      </c>
    </row>
    <row r="12" spans="1:10" ht="31.5" x14ac:dyDescent="0.25">
      <c r="A12" s="2" t="s">
        <v>671</v>
      </c>
      <c r="B12" s="2" t="s">
        <v>672</v>
      </c>
      <c r="C12" s="2" t="s">
        <v>673</v>
      </c>
      <c r="D12" s="2" t="s">
        <v>281</v>
      </c>
      <c r="E12" s="2" t="s">
        <v>24</v>
      </c>
      <c r="F12" s="2" t="s">
        <v>43</v>
      </c>
      <c r="G12" s="2" t="s">
        <v>16</v>
      </c>
      <c r="H12" s="2" t="s">
        <v>18</v>
      </c>
      <c r="I12" s="2" t="s">
        <v>404</v>
      </c>
      <c r="J12" s="5">
        <f t="shared" si="0"/>
        <v>2.8368794326241134E-2</v>
      </c>
    </row>
    <row r="13" spans="1:10" ht="31.5" x14ac:dyDescent="0.25">
      <c r="A13" s="2" t="s">
        <v>588</v>
      </c>
      <c r="B13" s="2" t="s">
        <v>589</v>
      </c>
      <c r="C13" s="2" t="s">
        <v>590</v>
      </c>
      <c r="D13" s="2" t="s">
        <v>13</v>
      </c>
      <c r="E13" s="2" t="s">
        <v>80</v>
      </c>
      <c r="F13" s="2" t="s">
        <v>114</v>
      </c>
      <c r="G13" s="2" t="s">
        <v>16</v>
      </c>
      <c r="H13" s="2" t="s">
        <v>18</v>
      </c>
      <c r="I13" s="2" t="s">
        <v>567</v>
      </c>
      <c r="J13" s="5">
        <f>5/132</f>
        <v>3.787878787878788E-2</v>
      </c>
    </row>
    <row r="14" spans="1:10" x14ac:dyDescent="0.25">
      <c r="A14" s="2" t="s">
        <v>564</v>
      </c>
      <c r="B14" s="2" t="s">
        <v>565</v>
      </c>
      <c r="C14" s="2" t="s">
        <v>566</v>
      </c>
      <c r="D14" s="2" t="s">
        <v>13</v>
      </c>
      <c r="E14" s="2" t="s">
        <v>80</v>
      </c>
      <c r="F14" s="2" t="s">
        <v>114</v>
      </c>
      <c r="G14" s="2" t="s">
        <v>16</v>
      </c>
      <c r="H14" s="2" t="s">
        <v>18</v>
      </c>
      <c r="I14" s="2" t="s">
        <v>567</v>
      </c>
      <c r="J14" s="5">
        <f>5/132</f>
        <v>3.787878787878788E-2</v>
      </c>
    </row>
    <row r="15" spans="1:10" ht="31.5" x14ac:dyDescent="0.25">
      <c r="A15" s="2" t="s">
        <v>57</v>
      </c>
      <c r="B15" s="2" t="s">
        <v>58</v>
      </c>
      <c r="C15" s="2" t="s">
        <v>59</v>
      </c>
      <c r="D15" s="2" t="s">
        <v>13</v>
      </c>
      <c r="E15" s="2" t="s">
        <v>41</v>
      </c>
      <c r="F15" s="2" t="s">
        <v>42</v>
      </c>
      <c r="G15" s="2" t="s">
        <v>16</v>
      </c>
      <c r="H15" s="2" t="s">
        <v>18</v>
      </c>
      <c r="I15" s="2" t="s">
        <v>44</v>
      </c>
      <c r="J15" s="5">
        <f>6/142</f>
        <v>4.2253521126760563E-2</v>
      </c>
    </row>
    <row r="16" spans="1:10" ht="31.5" x14ac:dyDescent="0.25">
      <c r="A16" s="2" t="s">
        <v>359</v>
      </c>
      <c r="B16" s="2" t="s">
        <v>360</v>
      </c>
      <c r="C16" s="2" t="s">
        <v>361</v>
      </c>
      <c r="D16" s="2" t="s">
        <v>13</v>
      </c>
      <c r="E16" s="2" t="s">
        <v>41</v>
      </c>
      <c r="F16" s="2" t="s">
        <v>42</v>
      </c>
      <c r="G16" s="2" t="s">
        <v>16</v>
      </c>
      <c r="H16" s="2" t="s">
        <v>18</v>
      </c>
      <c r="I16" s="2" t="s">
        <v>44</v>
      </c>
      <c r="J16" s="5">
        <f>6/142</f>
        <v>4.2253521126760563E-2</v>
      </c>
    </row>
    <row r="17" spans="1:10" ht="47.25" x14ac:dyDescent="0.25">
      <c r="A17" s="2" t="s">
        <v>122</v>
      </c>
      <c r="B17" s="2" t="s">
        <v>123</v>
      </c>
      <c r="C17" s="2" t="s">
        <v>91</v>
      </c>
      <c r="D17" s="2" t="s">
        <v>13</v>
      </c>
      <c r="E17" s="2" t="s">
        <v>80</v>
      </c>
      <c r="F17" s="2" t="s">
        <v>92</v>
      </c>
      <c r="G17" s="2" t="s">
        <v>16</v>
      </c>
      <c r="H17" s="2" t="s">
        <v>27</v>
      </c>
      <c r="I17" s="2" t="s">
        <v>94</v>
      </c>
      <c r="J17" s="5">
        <f>1/22</f>
        <v>4.5454545454545456E-2</v>
      </c>
    </row>
    <row r="18" spans="1:10" ht="31.5" x14ac:dyDescent="0.25">
      <c r="A18" s="2" t="s">
        <v>89</v>
      </c>
      <c r="B18" s="2" t="s">
        <v>90</v>
      </c>
      <c r="C18" s="2" t="s">
        <v>91</v>
      </c>
      <c r="D18" s="2" t="s">
        <v>13</v>
      </c>
      <c r="E18" s="2" t="s">
        <v>80</v>
      </c>
      <c r="F18" s="2" t="s">
        <v>92</v>
      </c>
      <c r="G18" s="2" t="s">
        <v>16</v>
      </c>
      <c r="H18" s="2" t="s">
        <v>27</v>
      </c>
      <c r="I18" s="2" t="s">
        <v>94</v>
      </c>
      <c r="J18" s="5">
        <f>1/22</f>
        <v>4.5454545454545456E-2</v>
      </c>
    </row>
    <row r="19" spans="1:10" ht="31.5" x14ac:dyDescent="0.25">
      <c r="A19" s="2" t="s">
        <v>576</v>
      </c>
      <c r="B19" s="2" t="s">
        <v>577</v>
      </c>
      <c r="C19" s="2" t="s">
        <v>124</v>
      </c>
      <c r="D19" s="2" t="s">
        <v>13</v>
      </c>
      <c r="E19" s="2" t="s">
        <v>80</v>
      </c>
      <c r="F19" s="2" t="s">
        <v>92</v>
      </c>
      <c r="G19" s="2" t="s">
        <v>16</v>
      </c>
      <c r="H19" s="2" t="s">
        <v>27</v>
      </c>
      <c r="I19" s="2" t="s">
        <v>94</v>
      </c>
      <c r="J19" s="5">
        <f>1/22</f>
        <v>4.5454545454545456E-2</v>
      </c>
    </row>
    <row r="20" spans="1:10" ht="31.5" x14ac:dyDescent="0.25">
      <c r="A20" s="2" t="s">
        <v>591</v>
      </c>
      <c r="B20" s="2" t="s">
        <v>592</v>
      </c>
      <c r="C20" s="2" t="s">
        <v>593</v>
      </c>
      <c r="D20" s="2" t="s">
        <v>13</v>
      </c>
      <c r="E20" s="2" t="s">
        <v>41</v>
      </c>
      <c r="F20" s="2" t="s">
        <v>93</v>
      </c>
      <c r="G20" s="2" t="s">
        <v>16</v>
      </c>
      <c r="H20" s="2" t="s">
        <v>27</v>
      </c>
      <c r="I20" s="2" t="s">
        <v>594</v>
      </c>
      <c r="J20" s="5">
        <f>1/21</f>
        <v>4.7619047619047616E-2</v>
      </c>
    </row>
    <row r="21" spans="1:10" x14ac:dyDescent="0.25">
      <c r="A21" s="2" t="s">
        <v>829</v>
      </c>
      <c r="B21" s="2" t="s">
        <v>830</v>
      </c>
      <c r="C21" s="2" t="s">
        <v>831</v>
      </c>
      <c r="D21" s="2" t="s">
        <v>13</v>
      </c>
      <c r="E21" s="2" t="s">
        <v>67</v>
      </c>
      <c r="F21" s="2" t="s">
        <v>68</v>
      </c>
      <c r="G21" s="2" t="s">
        <v>16</v>
      </c>
      <c r="H21" s="2" t="s">
        <v>18</v>
      </c>
      <c r="I21" s="2" t="s">
        <v>69</v>
      </c>
      <c r="J21" s="5">
        <f>6/122</f>
        <v>4.9180327868852458E-2</v>
      </c>
    </row>
    <row r="22" spans="1:10" x14ac:dyDescent="0.25">
      <c r="A22" s="2" t="s">
        <v>405</v>
      </c>
      <c r="B22" s="2" t="s">
        <v>406</v>
      </c>
      <c r="C22" s="2" t="s">
        <v>407</v>
      </c>
      <c r="D22" s="2" t="s">
        <v>13</v>
      </c>
      <c r="E22" s="2" t="s">
        <v>67</v>
      </c>
      <c r="F22" s="2" t="s">
        <v>68</v>
      </c>
      <c r="G22" s="2" t="s">
        <v>16</v>
      </c>
      <c r="H22" s="2" t="s">
        <v>18</v>
      </c>
      <c r="I22" s="2" t="s">
        <v>69</v>
      </c>
      <c r="J22" s="5">
        <f>6/122</f>
        <v>4.9180327868852458E-2</v>
      </c>
    </row>
    <row r="23" spans="1:10" ht="31.5" x14ac:dyDescent="0.25">
      <c r="A23" s="2" t="s">
        <v>779</v>
      </c>
      <c r="B23" s="2" t="s">
        <v>780</v>
      </c>
      <c r="C23" s="2" t="s">
        <v>781</v>
      </c>
      <c r="D23" s="2" t="s">
        <v>13</v>
      </c>
      <c r="E23" s="2" t="s">
        <v>67</v>
      </c>
      <c r="F23" s="2" t="s">
        <v>68</v>
      </c>
      <c r="G23" s="2" t="s">
        <v>16</v>
      </c>
      <c r="H23" s="2" t="s">
        <v>18</v>
      </c>
      <c r="I23" s="2" t="s">
        <v>69</v>
      </c>
      <c r="J23" s="5">
        <f>6/122</f>
        <v>4.9180327868852458E-2</v>
      </c>
    </row>
    <row r="24" spans="1:10" ht="31.5" x14ac:dyDescent="0.25">
      <c r="A24" s="2" t="s">
        <v>823</v>
      </c>
      <c r="B24" s="2" t="s">
        <v>824</v>
      </c>
      <c r="C24" s="2" t="s">
        <v>825</v>
      </c>
      <c r="D24" s="2" t="s">
        <v>13</v>
      </c>
      <c r="E24" s="2" t="s">
        <v>67</v>
      </c>
      <c r="F24" s="2" t="s">
        <v>68</v>
      </c>
      <c r="G24" s="2" t="s">
        <v>16</v>
      </c>
      <c r="H24" s="2" t="s">
        <v>18</v>
      </c>
      <c r="I24" s="2" t="s">
        <v>69</v>
      </c>
      <c r="J24" s="5">
        <f>6/122</f>
        <v>4.9180327868852458E-2</v>
      </c>
    </row>
    <row r="25" spans="1:10" x14ac:dyDescent="0.25">
      <c r="A25" s="2" t="s">
        <v>727</v>
      </c>
      <c r="B25" s="2" t="s">
        <v>728</v>
      </c>
      <c r="C25" s="2" t="s">
        <v>729</v>
      </c>
      <c r="D25" s="2" t="s">
        <v>13</v>
      </c>
      <c r="E25" s="2" t="s">
        <v>86</v>
      </c>
      <c r="F25" s="2" t="s">
        <v>17</v>
      </c>
      <c r="G25" s="2" t="s">
        <v>16</v>
      </c>
      <c r="H25" s="2" t="s">
        <v>18</v>
      </c>
      <c r="I25" s="2" t="s">
        <v>131</v>
      </c>
      <c r="J25" s="5">
        <f>7/141</f>
        <v>4.9645390070921988E-2</v>
      </c>
    </row>
    <row r="26" spans="1:10" x14ac:dyDescent="0.25">
      <c r="A26" s="2" t="s">
        <v>794</v>
      </c>
      <c r="B26" s="2" t="s">
        <v>795</v>
      </c>
      <c r="C26" s="2" t="s">
        <v>796</v>
      </c>
      <c r="D26" s="2" t="s">
        <v>13</v>
      </c>
      <c r="E26" s="2" t="s">
        <v>86</v>
      </c>
      <c r="F26" s="2" t="s">
        <v>17</v>
      </c>
      <c r="G26" s="2" t="s">
        <v>16</v>
      </c>
      <c r="H26" s="2" t="s">
        <v>18</v>
      </c>
      <c r="I26" s="2" t="s">
        <v>131</v>
      </c>
      <c r="J26" s="5">
        <f>7/141</f>
        <v>4.9645390070921988E-2</v>
      </c>
    </row>
    <row r="27" spans="1:10" ht="31.5" x14ac:dyDescent="0.25">
      <c r="A27" s="2" t="s">
        <v>644</v>
      </c>
      <c r="B27" s="2" t="s">
        <v>645</v>
      </c>
      <c r="C27" s="2" t="s">
        <v>646</v>
      </c>
      <c r="D27" s="2" t="s">
        <v>13</v>
      </c>
      <c r="E27" s="2" t="s">
        <v>24</v>
      </c>
      <c r="F27" s="2" t="s">
        <v>26</v>
      </c>
      <c r="G27" s="2" t="s">
        <v>16</v>
      </c>
      <c r="H27" s="2" t="s">
        <v>27</v>
      </c>
      <c r="I27" s="2" t="s">
        <v>28</v>
      </c>
      <c r="J27" s="5">
        <f t="shared" ref="J27:J32" si="1">1/20</f>
        <v>0.05</v>
      </c>
    </row>
    <row r="28" spans="1:10" ht="63" x14ac:dyDescent="0.25">
      <c r="A28" s="2" t="s">
        <v>32</v>
      </c>
      <c r="B28" s="2" t="s">
        <v>33</v>
      </c>
      <c r="C28" s="2" t="s">
        <v>34</v>
      </c>
      <c r="D28" s="2" t="s">
        <v>13</v>
      </c>
      <c r="E28" s="2" t="s">
        <v>24</v>
      </c>
      <c r="F28" s="2" t="s">
        <v>26</v>
      </c>
      <c r="G28" s="2" t="s">
        <v>16</v>
      </c>
      <c r="H28" s="2" t="s">
        <v>27</v>
      </c>
      <c r="I28" s="2" t="s">
        <v>28</v>
      </c>
      <c r="J28" s="5">
        <f t="shared" si="1"/>
        <v>0.05</v>
      </c>
    </row>
    <row r="29" spans="1:10" ht="78.75" x14ac:dyDescent="0.25">
      <c r="A29" s="2" t="s">
        <v>21</v>
      </c>
      <c r="B29" s="2" t="s">
        <v>22</v>
      </c>
      <c r="C29" s="2" t="s">
        <v>23</v>
      </c>
      <c r="D29" s="2" t="s">
        <v>13</v>
      </c>
      <c r="E29" s="2" t="s">
        <v>24</v>
      </c>
      <c r="F29" s="2" t="s">
        <v>26</v>
      </c>
      <c r="G29" s="2" t="s">
        <v>16</v>
      </c>
      <c r="H29" s="2" t="s">
        <v>27</v>
      </c>
      <c r="I29" s="2" t="s">
        <v>28</v>
      </c>
      <c r="J29" s="5">
        <f t="shared" si="1"/>
        <v>0.05</v>
      </c>
    </row>
    <row r="30" spans="1:10" ht="47.25" x14ac:dyDescent="0.25">
      <c r="A30" s="2" t="s">
        <v>322</v>
      </c>
      <c r="B30" s="2" t="s">
        <v>323</v>
      </c>
      <c r="C30" s="2" t="s">
        <v>324</v>
      </c>
      <c r="D30" s="2" t="s">
        <v>13</v>
      </c>
      <c r="E30" s="2" t="s">
        <v>8</v>
      </c>
      <c r="F30" s="2" t="s">
        <v>104</v>
      </c>
      <c r="G30" s="2" t="s">
        <v>16</v>
      </c>
      <c r="H30" s="2" t="s">
        <v>27</v>
      </c>
      <c r="I30" s="2" t="s">
        <v>28</v>
      </c>
      <c r="J30" s="5">
        <f t="shared" si="1"/>
        <v>0.05</v>
      </c>
    </row>
    <row r="31" spans="1:10" ht="63" x14ac:dyDescent="0.25">
      <c r="A31" s="2" t="s">
        <v>110</v>
      </c>
      <c r="B31" s="2" t="s">
        <v>111</v>
      </c>
      <c r="C31" s="2" t="s">
        <v>112</v>
      </c>
      <c r="D31" s="2" t="s">
        <v>13</v>
      </c>
      <c r="E31" s="2" t="s">
        <v>8</v>
      </c>
      <c r="F31" s="2" t="s">
        <v>104</v>
      </c>
      <c r="G31" s="2" t="s">
        <v>16</v>
      </c>
      <c r="H31" s="2" t="s">
        <v>27</v>
      </c>
      <c r="I31" s="2" t="s">
        <v>28</v>
      </c>
      <c r="J31" s="5">
        <f t="shared" si="1"/>
        <v>0.05</v>
      </c>
    </row>
    <row r="32" spans="1:10" ht="31.5" x14ac:dyDescent="0.25">
      <c r="A32" s="2" t="s">
        <v>101</v>
      </c>
      <c r="B32" s="2" t="s">
        <v>102</v>
      </c>
      <c r="C32" s="2" t="s">
        <v>103</v>
      </c>
      <c r="D32" s="2" t="s">
        <v>13</v>
      </c>
      <c r="E32" s="2" t="s">
        <v>8</v>
      </c>
      <c r="F32" s="2" t="s">
        <v>104</v>
      </c>
      <c r="G32" s="2" t="s">
        <v>16</v>
      </c>
      <c r="H32" s="2" t="s">
        <v>27</v>
      </c>
      <c r="I32" s="2" t="s">
        <v>28</v>
      </c>
      <c r="J32" s="5">
        <f t="shared" si="1"/>
        <v>0.05</v>
      </c>
    </row>
    <row r="33" spans="1:10" ht="31.5" x14ac:dyDescent="0.25">
      <c r="A33" s="2" t="s">
        <v>496</v>
      </c>
      <c r="B33" s="2" t="s">
        <v>497</v>
      </c>
      <c r="C33" s="2" t="s">
        <v>498</v>
      </c>
      <c r="D33" s="2" t="s">
        <v>13</v>
      </c>
      <c r="E33" s="2" t="s">
        <v>7</v>
      </c>
      <c r="F33" s="2" t="s">
        <v>168</v>
      </c>
      <c r="G33" s="2" t="s">
        <v>16</v>
      </c>
      <c r="H33" s="2" t="s">
        <v>27</v>
      </c>
      <c r="I33" s="2" t="s">
        <v>169</v>
      </c>
      <c r="J33" s="5">
        <f t="shared" ref="J33:J43" si="2">1/19</f>
        <v>5.2631578947368418E-2</v>
      </c>
    </row>
    <row r="34" spans="1:10" ht="47.25" x14ac:dyDescent="0.25">
      <c r="A34" s="2" t="s">
        <v>165</v>
      </c>
      <c r="B34" s="2" t="s">
        <v>166</v>
      </c>
      <c r="C34" s="2" t="s">
        <v>167</v>
      </c>
      <c r="D34" s="2" t="s">
        <v>13</v>
      </c>
      <c r="E34" s="2" t="s">
        <v>7</v>
      </c>
      <c r="F34" s="2" t="s">
        <v>168</v>
      </c>
      <c r="G34" s="2" t="s">
        <v>16</v>
      </c>
      <c r="H34" s="2" t="s">
        <v>27</v>
      </c>
      <c r="I34" s="2" t="s">
        <v>169</v>
      </c>
      <c r="J34" s="5">
        <f t="shared" si="2"/>
        <v>5.2631578947368418E-2</v>
      </c>
    </row>
    <row r="35" spans="1:10" ht="31.5" x14ac:dyDescent="0.25">
      <c r="A35" s="2" t="s">
        <v>493</v>
      </c>
      <c r="B35" s="2" t="s">
        <v>494</v>
      </c>
      <c r="C35" s="2" t="s">
        <v>495</v>
      </c>
      <c r="D35" s="2" t="s">
        <v>13</v>
      </c>
      <c r="E35" s="2" t="s">
        <v>7</v>
      </c>
      <c r="F35" s="2" t="s">
        <v>168</v>
      </c>
      <c r="G35" s="2" t="s">
        <v>16</v>
      </c>
      <c r="H35" s="2" t="s">
        <v>27</v>
      </c>
      <c r="I35" s="2" t="s">
        <v>169</v>
      </c>
      <c r="J35" s="5">
        <f t="shared" si="2"/>
        <v>5.2631578947368418E-2</v>
      </c>
    </row>
    <row r="36" spans="1:10" ht="31.5" x14ac:dyDescent="0.25">
      <c r="A36" s="2" t="s">
        <v>511</v>
      </c>
      <c r="B36" s="2" t="s">
        <v>512</v>
      </c>
      <c r="C36" s="2" t="s">
        <v>498</v>
      </c>
      <c r="D36" s="2" t="s">
        <v>13</v>
      </c>
      <c r="E36" s="2" t="s">
        <v>7</v>
      </c>
      <c r="F36" s="2" t="s">
        <v>168</v>
      </c>
      <c r="G36" s="2" t="s">
        <v>16</v>
      </c>
      <c r="H36" s="2" t="s">
        <v>27</v>
      </c>
      <c r="I36" s="2" t="s">
        <v>169</v>
      </c>
      <c r="J36" s="5">
        <f t="shared" si="2"/>
        <v>5.2631578947368418E-2</v>
      </c>
    </row>
    <row r="37" spans="1:10" ht="31.5" x14ac:dyDescent="0.25">
      <c r="A37" s="2" t="s">
        <v>513</v>
      </c>
      <c r="B37" s="2" t="s">
        <v>514</v>
      </c>
      <c r="C37" s="2" t="s">
        <v>515</v>
      </c>
      <c r="D37" s="2" t="s">
        <v>13</v>
      </c>
      <c r="E37" s="2" t="s">
        <v>7</v>
      </c>
      <c r="F37" s="2" t="s">
        <v>168</v>
      </c>
      <c r="G37" s="2" t="s">
        <v>16</v>
      </c>
      <c r="H37" s="2" t="s">
        <v>27</v>
      </c>
      <c r="I37" s="2" t="s">
        <v>169</v>
      </c>
      <c r="J37" s="5">
        <f t="shared" si="2"/>
        <v>5.2631578947368418E-2</v>
      </c>
    </row>
    <row r="38" spans="1:10" ht="47.25" x14ac:dyDescent="0.25">
      <c r="A38" s="2" t="s">
        <v>173</v>
      </c>
      <c r="B38" s="2" t="s">
        <v>174</v>
      </c>
      <c r="C38" s="2" t="s">
        <v>175</v>
      </c>
      <c r="D38" s="2" t="s">
        <v>13</v>
      </c>
      <c r="E38" s="2" t="s">
        <v>7</v>
      </c>
      <c r="F38" s="2" t="s">
        <v>168</v>
      </c>
      <c r="G38" s="2" t="s">
        <v>16</v>
      </c>
      <c r="H38" s="2" t="s">
        <v>27</v>
      </c>
      <c r="I38" s="2" t="s">
        <v>169</v>
      </c>
      <c r="J38" s="5">
        <f t="shared" si="2"/>
        <v>5.2631578947368418E-2</v>
      </c>
    </row>
    <row r="39" spans="1:10" ht="31.5" x14ac:dyDescent="0.25">
      <c r="A39" s="2" t="s">
        <v>458</v>
      </c>
      <c r="B39" s="2" t="s">
        <v>459</v>
      </c>
      <c r="C39" s="2" t="s">
        <v>460</v>
      </c>
      <c r="D39" s="2" t="s">
        <v>13</v>
      </c>
      <c r="E39" s="2" t="s">
        <v>189</v>
      </c>
      <c r="F39" s="2" t="s">
        <v>190</v>
      </c>
      <c r="G39" s="2" t="s">
        <v>16</v>
      </c>
      <c r="H39" s="2" t="s">
        <v>27</v>
      </c>
      <c r="I39" s="2" t="s">
        <v>169</v>
      </c>
      <c r="J39" s="5">
        <f t="shared" si="2"/>
        <v>5.2631578947368418E-2</v>
      </c>
    </row>
    <row r="40" spans="1:10" ht="47.25" x14ac:dyDescent="0.25">
      <c r="A40" s="2" t="s">
        <v>291</v>
      </c>
      <c r="B40" s="2" t="s">
        <v>292</v>
      </c>
      <c r="C40" s="2" t="s">
        <v>293</v>
      </c>
      <c r="D40" s="2" t="s">
        <v>13</v>
      </c>
      <c r="E40" s="2" t="s">
        <v>189</v>
      </c>
      <c r="F40" s="2" t="s">
        <v>190</v>
      </c>
      <c r="G40" s="2" t="s">
        <v>16</v>
      </c>
      <c r="H40" s="2" t="s">
        <v>27</v>
      </c>
      <c r="I40" s="2" t="s">
        <v>169</v>
      </c>
      <c r="J40" s="5">
        <f t="shared" si="2"/>
        <v>5.2631578947368418E-2</v>
      </c>
    </row>
    <row r="41" spans="1:10" ht="31.5" x14ac:dyDescent="0.25">
      <c r="A41" s="2" t="s">
        <v>186</v>
      </c>
      <c r="B41" s="2" t="s">
        <v>187</v>
      </c>
      <c r="C41" s="2" t="s">
        <v>188</v>
      </c>
      <c r="D41" s="2" t="s">
        <v>13</v>
      </c>
      <c r="E41" s="2" t="s">
        <v>189</v>
      </c>
      <c r="F41" s="2" t="s">
        <v>190</v>
      </c>
      <c r="G41" s="2" t="s">
        <v>16</v>
      </c>
      <c r="H41" s="2" t="s">
        <v>27</v>
      </c>
      <c r="I41" s="2" t="s">
        <v>169</v>
      </c>
      <c r="J41" s="5">
        <f t="shared" si="2"/>
        <v>5.2631578947368418E-2</v>
      </c>
    </row>
    <row r="42" spans="1:10" ht="31.5" x14ac:dyDescent="0.25">
      <c r="A42" s="2" t="s">
        <v>847</v>
      </c>
      <c r="B42" s="2" t="s">
        <v>848</v>
      </c>
      <c r="C42" s="2" t="s">
        <v>460</v>
      </c>
      <c r="D42" s="2" t="s">
        <v>13</v>
      </c>
      <c r="E42" s="2" t="s">
        <v>189</v>
      </c>
      <c r="F42" s="2" t="s">
        <v>190</v>
      </c>
      <c r="G42" s="2" t="s">
        <v>16</v>
      </c>
      <c r="H42" s="2" t="s">
        <v>27</v>
      </c>
      <c r="I42" s="2" t="s">
        <v>169</v>
      </c>
      <c r="J42" s="5">
        <f t="shared" si="2"/>
        <v>5.2631578947368418E-2</v>
      </c>
    </row>
    <row r="43" spans="1:10" ht="31.5" x14ac:dyDescent="0.25">
      <c r="A43" s="2" t="s">
        <v>849</v>
      </c>
      <c r="B43" s="2" t="s">
        <v>850</v>
      </c>
      <c r="C43" s="2" t="s">
        <v>851</v>
      </c>
      <c r="D43" s="2" t="s">
        <v>13</v>
      </c>
      <c r="E43" s="2" t="s">
        <v>189</v>
      </c>
      <c r="F43" s="2" t="s">
        <v>190</v>
      </c>
      <c r="G43" s="2" t="s">
        <v>16</v>
      </c>
      <c r="H43" s="2" t="s">
        <v>27</v>
      </c>
      <c r="I43" s="2" t="s">
        <v>169</v>
      </c>
      <c r="J43" s="5">
        <f t="shared" si="2"/>
        <v>5.2631578947368418E-2</v>
      </c>
    </row>
    <row r="44" spans="1:10" ht="31.5" x14ac:dyDescent="0.25">
      <c r="A44" s="2" t="s">
        <v>312</v>
      </c>
      <c r="B44" s="2" t="s">
        <v>313</v>
      </c>
      <c r="C44" s="2" t="s">
        <v>314</v>
      </c>
      <c r="D44" s="2" t="s">
        <v>13</v>
      </c>
      <c r="E44" s="2" t="s">
        <v>8</v>
      </c>
      <c r="F44" s="2" t="s">
        <v>113</v>
      </c>
      <c r="G44" s="2" t="s">
        <v>16</v>
      </c>
      <c r="H44" s="2" t="s">
        <v>18</v>
      </c>
      <c r="I44" s="2" t="s">
        <v>115</v>
      </c>
      <c r="J44" s="5">
        <f>7/133</f>
        <v>5.2631578947368418E-2</v>
      </c>
    </row>
    <row r="45" spans="1:10" ht="31.5" x14ac:dyDescent="0.25">
      <c r="A45" s="2" t="s">
        <v>529</v>
      </c>
      <c r="B45" s="2" t="s">
        <v>530</v>
      </c>
      <c r="C45" s="2" t="s">
        <v>531</v>
      </c>
      <c r="D45" s="2" t="s">
        <v>13</v>
      </c>
      <c r="E45" s="2" t="s">
        <v>8</v>
      </c>
      <c r="F45" s="2" t="s">
        <v>113</v>
      </c>
      <c r="G45" s="2" t="s">
        <v>16</v>
      </c>
      <c r="H45" s="2" t="s">
        <v>18</v>
      </c>
      <c r="I45" s="2" t="s">
        <v>115</v>
      </c>
      <c r="J45" s="5">
        <f>7/133</f>
        <v>5.2631578947368418E-2</v>
      </c>
    </row>
    <row r="46" spans="1:10" x14ac:dyDescent="0.25">
      <c r="A46" s="2" t="s">
        <v>536</v>
      </c>
      <c r="B46" s="2" t="s">
        <v>537</v>
      </c>
      <c r="C46" s="2" t="s">
        <v>538</v>
      </c>
      <c r="D46" s="2" t="s">
        <v>13</v>
      </c>
      <c r="E46" s="2" t="s">
        <v>8</v>
      </c>
      <c r="F46" s="2" t="s">
        <v>113</v>
      </c>
      <c r="G46" s="2" t="s">
        <v>16</v>
      </c>
      <c r="H46" s="2" t="s">
        <v>18</v>
      </c>
      <c r="I46" s="2" t="s">
        <v>115</v>
      </c>
      <c r="J46" s="5">
        <f>7/133</f>
        <v>5.2631578947368418E-2</v>
      </c>
    </row>
    <row r="47" spans="1:10" x14ac:dyDescent="0.25">
      <c r="A47" s="2" t="s">
        <v>536</v>
      </c>
      <c r="B47" s="2" t="s">
        <v>537</v>
      </c>
      <c r="C47" s="2" t="s">
        <v>538</v>
      </c>
      <c r="D47" s="2" t="s">
        <v>13</v>
      </c>
      <c r="E47" s="2" t="s">
        <v>8</v>
      </c>
      <c r="F47" s="2" t="s">
        <v>113</v>
      </c>
      <c r="G47" s="2" t="s">
        <v>16</v>
      </c>
      <c r="H47" s="2" t="s">
        <v>18</v>
      </c>
      <c r="I47" s="2" t="s">
        <v>115</v>
      </c>
      <c r="J47" s="5">
        <f>7/133</f>
        <v>5.2631578947368418E-2</v>
      </c>
    </row>
    <row r="48" spans="1:10" ht="31.5" x14ac:dyDescent="0.25">
      <c r="A48" s="2" t="s">
        <v>730</v>
      </c>
      <c r="B48" s="2" t="s">
        <v>731</v>
      </c>
      <c r="C48" s="2" t="s">
        <v>732</v>
      </c>
      <c r="D48" s="2" t="s">
        <v>13</v>
      </c>
      <c r="E48" s="2" t="s">
        <v>86</v>
      </c>
      <c r="F48" s="2" t="s">
        <v>87</v>
      </c>
      <c r="G48" s="2" t="s">
        <v>16</v>
      </c>
      <c r="H48" s="2" t="s">
        <v>27</v>
      </c>
      <c r="I48" s="2" t="s">
        <v>88</v>
      </c>
      <c r="J48" s="5">
        <f>1/17</f>
        <v>5.8823529411764705E-2</v>
      </c>
    </row>
    <row r="49" spans="1:10" ht="31.5" x14ac:dyDescent="0.25">
      <c r="A49" s="2" t="s">
        <v>83</v>
      </c>
      <c r="B49" s="2" t="s">
        <v>84</v>
      </c>
      <c r="C49" s="2" t="s">
        <v>85</v>
      </c>
      <c r="D49" s="2" t="s">
        <v>13</v>
      </c>
      <c r="E49" s="2" t="s">
        <v>86</v>
      </c>
      <c r="F49" s="2" t="s">
        <v>87</v>
      </c>
      <c r="G49" s="2" t="s">
        <v>16</v>
      </c>
      <c r="H49" s="2" t="s">
        <v>27</v>
      </c>
      <c r="I49" s="2" t="s">
        <v>88</v>
      </c>
      <c r="J49" s="5">
        <f>1/17</f>
        <v>5.8823529411764705E-2</v>
      </c>
    </row>
    <row r="50" spans="1:10" x14ac:dyDescent="0.25">
      <c r="A50" s="2" t="s">
        <v>865</v>
      </c>
      <c r="B50" s="2" t="s">
        <v>866</v>
      </c>
      <c r="C50" s="2" t="s">
        <v>888</v>
      </c>
      <c r="D50" s="2" t="s">
        <v>13</v>
      </c>
      <c r="E50" s="2" t="s">
        <v>14</v>
      </c>
      <c r="F50" s="2" t="s">
        <v>15</v>
      </c>
      <c r="G50" s="2" t="s">
        <v>16</v>
      </c>
      <c r="H50" s="3" t="s">
        <v>18</v>
      </c>
      <c r="I50" s="2" t="s">
        <v>19</v>
      </c>
      <c r="J50" s="5">
        <f>9/145</f>
        <v>6.2068965517241378E-2</v>
      </c>
    </row>
    <row r="51" spans="1:10" x14ac:dyDescent="0.25">
      <c r="A51" s="2" t="s">
        <v>863</v>
      </c>
      <c r="B51" s="2" t="s">
        <v>864</v>
      </c>
      <c r="C51" s="2" t="s">
        <v>887</v>
      </c>
      <c r="D51" s="2" t="s">
        <v>13</v>
      </c>
      <c r="E51" s="2" t="s">
        <v>14</v>
      </c>
      <c r="F51" s="2" t="s">
        <v>15</v>
      </c>
      <c r="G51" s="2" t="s">
        <v>16</v>
      </c>
      <c r="H51" s="3" t="s">
        <v>18</v>
      </c>
      <c r="I51" s="2" t="s">
        <v>19</v>
      </c>
      <c r="J51" s="5">
        <f>9/145</f>
        <v>6.2068965517241378E-2</v>
      </c>
    </row>
    <row r="52" spans="1:10" x14ac:dyDescent="0.25">
      <c r="A52" s="2" t="s">
        <v>709</v>
      </c>
      <c r="B52" s="2" t="s">
        <v>710</v>
      </c>
      <c r="C52" s="2" t="s">
        <v>711</v>
      </c>
      <c r="D52" s="2" t="s">
        <v>13</v>
      </c>
      <c r="E52" s="2" t="s">
        <v>14</v>
      </c>
      <c r="F52" s="2" t="s">
        <v>15</v>
      </c>
      <c r="G52" s="2" t="s">
        <v>16</v>
      </c>
      <c r="H52" s="2" t="s">
        <v>18</v>
      </c>
      <c r="I52" s="2" t="s">
        <v>19</v>
      </c>
      <c r="J52" s="5">
        <f>9/145</f>
        <v>6.2068965517241378E-2</v>
      </c>
    </row>
    <row r="53" spans="1:10" x14ac:dyDescent="0.25">
      <c r="A53" s="2" t="s">
        <v>704</v>
      </c>
      <c r="B53" s="2" t="s">
        <v>705</v>
      </c>
      <c r="C53" s="2" t="s">
        <v>706</v>
      </c>
      <c r="D53" s="2" t="s">
        <v>13</v>
      </c>
      <c r="E53" s="2" t="s">
        <v>14</v>
      </c>
      <c r="F53" s="2" t="s">
        <v>707</v>
      </c>
      <c r="G53" s="2" t="s">
        <v>16</v>
      </c>
      <c r="H53" s="2" t="s">
        <v>75</v>
      </c>
      <c r="I53" s="2" t="s">
        <v>708</v>
      </c>
      <c r="J53" s="5">
        <f>2/31</f>
        <v>6.4516129032258063E-2</v>
      </c>
    </row>
    <row r="54" spans="1:10" ht="31.5" x14ac:dyDescent="0.25">
      <c r="A54" s="2" t="s">
        <v>455</v>
      </c>
      <c r="B54" s="2" t="s">
        <v>456</v>
      </c>
      <c r="C54" s="2" t="s">
        <v>457</v>
      </c>
      <c r="D54" s="2" t="s">
        <v>13</v>
      </c>
      <c r="E54" s="2" t="s">
        <v>189</v>
      </c>
      <c r="F54" s="2" t="s">
        <v>191</v>
      </c>
      <c r="G54" s="2" t="s">
        <v>16</v>
      </c>
      <c r="H54" s="2" t="s">
        <v>18</v>
      </c>
      <c r="I54" s="2" t="s">
        <v>192</v>
      </c>
      <c r="J54" s="5">
        <f>9/136</f>
        <v>6.6176470588235295E-2</v>
      </c>
    </row>
    <row r="55" spans="1:10" ht="31.5" x14ac:dyDescent="0.25">
      <c r="A55" s="2" t="s">
        <v>461</v>
      </c>
      <c r="B55" s="2" t="s">
        <v>462</v>
      </c>
      <c r="C55" s="2" t="s">
        <v>463</v>
      </c>
      <c r="D55" s="2" t="s">
        <v>13</v>
      </c>
      <c r="E55" s="2" t="s">
        <v>189</v>
      </c>
      <c r="F55" s="2" t="s">
        <v>191</v>
      </c>
      <c r="G55" s="2" t="s">
        <v>16</v>
      </c>
      <c r="H55" s="2" t="s">
        <v>18</v>
      </c>
      <c r="I55" s="2" t="s">
        <v>192</v>
      </c>
      <c r="J55" s="5">
        <f>9/136</f>
        <v>6.6176470588235295E-2</v>
      </c>
    </row>
    <row r="56" spans="1:10" x14ac:dyDescent="0.25">
      <c r="A56" s="2" t="s">
        <v>464</v>
      </c>
      <c r="B56" s="2" t="s">
        <v>465</v>
      </c>
      <c r="C56" s="2" t="s">
        <v>466</v>
      </c>
      <c r="D56" s="2" t="s">
        <v>13</v>
      </c>
      <c r="E56" s="2" t="s">
        <v>189</v>
      </c>
      <c r="F56" s="2" t="s">
        <v>191</v>
      </c>
      <c r="G56" s="2" t="s">
        <v>16</v>
      </c>
      <c r="H56" s="2" t="s">
        <v>18</v>
      </c>
      <c r="I56" s="2" t="s">
        <v>192</v>
      </c>
      <c r="J56" s="5">
        <f>9/136</f>
        <v>6.6176470588235295E-2</v>
      </c>
    </row>
    <row r="57" spans="1:10" ht="31.5" x14ac:dyDescent="0.25">
      <c r="A57" s="2" t="s">
        <v>467</v>
      </c>
      <c r="B57" s="2" t="s">
        <v>468</v>
      </c>
      <c r="C57" s="2" t="s">
        <v>469</v>
      </c>
      <c r="D57" s="2" t="s">
        <v>13</v>
      </c>
      <c r="E57" s="2" t="s">
        <v>189</v>
      </c>
      <c r="F57" s="2" t="s">
        <v>191</v>
      </c>
      <c r="G57" s="2" t="s">
        <v>16</v>
      </c>
      <c r="H57" s="2" t="s">
        <v>18</v>
      </c>
      <c r="I57" s="2" t="s">
        <v>192</v>
      </c>
      <c r="J57" s="5">
        <f>9/136</f>
        <v>6.6176470588235295E-2</v>
      </c>
    </row>
    <row r="58" spans="1:10" ht="31.5" x14ac:dyDescent="0.25">
      <c r="A58" s="2" t="s">
        <v>482</v>
      </c>
      <c r="B58" s="2" t="s">
        <v>483</v>
      </c>
      <c r="C58" s="2" t="s">
        <v>484</v>
      </c>
      <c r="D58" s="2" t="s">
        <v>13</v>
      </c>
      <c r="E58" s="2" t="s">
        <v>189</v>
      </c>
      <c r="F58" s="2" t="s">
        <v>191</v>
      </c>
      <c r="G58" s="2" t="s">
        <v>16</v>
      </c>
      <c r="H58" s="2" t="s">
        <v>18</v>
      </c>
      <c r="I58" s="2" t="s">
        <v>192</v>
      </c>
      <c r="J58" s="5">
        <f>9/136</f>
        <v>6.6176470588235295E-2</v>
      </c>
    </row>
    <row r="59" spans="1:10" ht="31.5" x14ac:dyDescent="0.25">
      <c r="A59" s="2" t="s">
        <v>722</v>
      </c>
      <c r="B59" s="2" t="s">
        <v>723</v>
      </c>
      <c r="C59" s="2" t="s">
        <v>724</v>
      </c>
      <c r="D59" s="2" t="s">
        <v>13</v>
      </c>
      <c r="E59" s="2" t="s">
        <v>86</v>
      </c>
      <c r="F59" s="2" t="s">
        <v>725</v>
      </c>
      <c r="G59" s="2" t="s">
        <v>16</v>
      </c>
      <c r="H59" s="2" t="s">
        <v>65</v>
      </c>
      <c r="I59" s="2" t="s">
        <v>726</v>
      </c>
      <c r="J59" s="5">
        <f>4/57</f>
        <v>7.0175438596491224E-2</v>
      </c>
    </row>
    <row r="60" spans="1:10" ht="31.5" x14ac:dyDescent="0.25">
      <c r="A60" s="2" t="s">
        <v>485</v>
      </c>
      <c r="B60" s="2" t="s">
        <v>486</v>
      </c>
      <c r="C60" s="2" t="s">
        <v>487</v>
      </c>
      <c r="D60" s="2" t="s">
        <v>13</v>
      </c>
      <c r="E60" s="2" t="s">
        <v>7</v>
      </c>
      <c r="F60" s="2" t="s">
        <v>139</v>
      </c>
      <c r="G60" s="2" t="s">
        <v>16</v>
      </c>
      <c r="H60" s="2" t="s">
        <v>18</v>
      </c>
      <c r="I60" s="2" t="s">
        <v>140</v>
      </c>
      <c r="J60" s="5">
        <f>10/138</f>
        <v>7.2463768115942032E-2</v>
      </c>
    </row>
    <row r="61" spans="1:10" ht="31.5" x14ac:dyDescent="0.25">
      <c r="A61" s="2" t="s">
        <v>520</v>
      </c>
      <c r="B61" s="2" t="s">
        <v>521</v>
      </c>
      <c r="C61" s="2" t="s">
        <v>522</v>
      </c>
      <c r="D61" s="2" t="s">
        <v>13</v>
      </c>
      <c r="E61" s="2" t="s">
        <v>7</v>
      </c>
      <c r="F61" s="2" t="s">
        <v>139</v>
      </c>
      <c r="G61" s="2" t="s">
        <v>16</v>
      </c>
      <c r="H61" s="2" t="s">
        <v>18</v>
      </c>
      <c r="I61" s="2" t="s">
        <v>140</v>
      </c>
      <c r="J61" s="5">
        <f>10/138</f>
        <v>7.2463768115942032E-2</v>
      </c>
    </row>
    <row r="62" spans="1:10" ht="31.5" x14ac:dyDescent="0.25">
      <c r="A62" s="2" t="s">
        <v>875</v>
      </c>
      <c r="B62" s="2" t="s">
        <v>881</v>
      </c>
      <c r="C62" s="2" t="s">
        <v>893</v>
      </c>
      <c r="D62" s="2" t="s">
        <v>13</v>
      </c>
      <c r="E62" s="2" t="s">
        <v>24</v>
      </c>
      <c r="F62" s="2" t="s">
        <v>900</v>
      </c>
      <c r="G62" s="2" t="s">
        <v>16</v>
      </c>
      <c r="H62" s="3" t="s">
        <v>159</v>
      </c>
      <c r="I62" s="2" t="s">
        <v>905</v>
      </c>
      <c r="J62" s="5">
        <f>20/259</f>
        <v>7.7220077220077218E-2</v>
      </c>
    </row>
    <row r="63" spans="1:10" x14ac:dyDescent="0.25">
      <c r="A63" s="2" t="s">
        <v>803</v>
      </c>
      <c r="B63" s="2" t="s">
        <v>804</v>
      </c>
      <c r="C63" s="2" t="s">
        <v>805</v>
      </c>
      <c r="D63" s="2" t="s">
        <v>13</v>
      </c>
      <c r="E63" s="2" t="s">
        <v>73</v>
      </c>
      <c r="F63" s="2" t="s">
        <v>130</v>
      </c>
      <c r="G63" s="2" t="s">
        <v>16</v>
      </c>
      <c r="H63" s="2" t="s">
        <v>18</v>
      </c>
      <c r="I63" s="2" t="s">
        <v>762</v>
      </c>
      <c r="J63" s="5">
        <f>11/133</f>
        <v>8.2706766917293228E-2</v>
      </c>
    </row>
    <row r="64" spans="1:10" ht="31.5" x14ac:dyDescent="0.25">
      <c r="A64" s="2" t="s">
        <v>766</v>
      </c>
      <c r="B64" s="2" t="s">
        <v>767</v>
      </c>
      <c r="C64" s="2" t="s">
        <v>768</v>
      </c>
      <c r="D64" s="2" t="s">
        <v>13</v>
      </c>
      <c r="E64" s="2" t="s">
        <v>73</v>
      </c>
      <c r="F64" s="2" t="s">
        <v>130</v>
      </c>
      <c r="G64" s="2" t="s">
        <v>16</v>
      </c>
      <c r="H64" s="2" t="s">
        <v>18</v>
      </c>
      <c r="I64" s="2" t="s">
        <v>762</v>
      </c>
      <c r="J64" s="5">
        <f>11/133</f>
        <v>8.2706766917293228E-2</v>
      </c>
    </row>
    <row r="65" spans="1:10" ht="31.5" x14ac:dyDescent="0.25">
      <c r="A65" s="2" t="s">
        <v>759</v>
      </c>
      <c r="B65" s="2" t="s">
        <v>760</v>
      </c>
      <c r="C65" s="2" t="s">
        <v>761</v>
      </c>
      <c r="D65" s="2" t="s">
        <v>13</v>
      </c>
      <c r="E65" s="2" t="s">
        <v>73</v>
      </c>
      <c r="F65" s="2" t="s">
        <v>130</v>
      </c>
      <c r="G65" s="2" t="s">
        <v>16</v>
      </c>
      <c r="H65" s="2" t="s">
        <v>18</v>
      </c>
      <c r="I65" s="2" t="s">
        <v>762</v>
      </c>
      <c r="J65" s="5">
        <f>11/133</f>
        <v>8.2706766917293228E-2</v>
      </c>
    </row>
    <row r="66" spans="1:10" ht="31.5" x14ac:dyDescent="0.25">
      <c r="A66" s="2" t="s">
        <v>245</v>
      </c>
      <c r="B66" s="2" t="s">
        <v>246</v>
      </c>
      <c r="C66" s="2" t="s">
        <v>247</v>
      </c>
      <c r="D66" s="2" t="s">
        <v>13</v>
      </c>
      <c r="E66" s="2" t="s">
        <v>8</v>
      </c>
      <c r="F66" s="2" t="s">
        <v>238</v>
      </c>
      <c r="G66" s="2" t="s">
        <v>16</v>
      </c>
      <c r="H66" s="2" t="s">
        <v>53</v>
      </c>
      <c r="I66" s="2" t="s">
        <v>239</v>
      </c>
      <c r="J66" s="5">
        <f>5/57</f>
        <v>8.771929824561403E-2</v>
      </c>
    </row>
    <row r="67" spans="1:10" ht="31.5" x14ac:dyDescent="0.25">
      <c r="A67" s="2" t="s">
        <v>350</v>
      </c>
      <c r="B67" s="2" t="s">
        <v>351</v>
      </c>
      <c r="C67" s="2" t="s">
        <v>352</v>
      </c>
      <c r="D67" s="2" t="s">
        <v>13</v>
      </c>
      <c r="E67" s="2" t="s">
        <v>80</v>
      </c>
      <c r="F67" s="2" t="s">
        <v>353</v>
      </c>
      <c r="G67" s="2" t="s">
        <v>16</v>
      </c>
      <c r="H67" s="2" t="s">
        <v>27</v>
      </c>
      <c r="I67" s="2" t="s">
        <v>354</v>
      </c>
      <c r="J67" s="5">
        <f>2/22</f>
        <v>9.0909090909090912E-2</v>
      </c>
    </row>
    <row r="68" spans="1:10" ht="31.5" x14ac:dyDescent="0.25">
      <c r="A68" s="2" t="s">
        <v>677</v>
      </c>
      <c r="B68" s="2" t="s">
        <v>678</v>
      </c>
      <c r="C68" s="2" t="s">
        <v>679</v>
      </c>
      <c r="D68" s="2" t="s">
        <v>13</v>
      </c>
      <c r="E68" s="2" t="s">
        <v>24</v>
      </c>
      <c r="F68" s="2" t="s">
        <v>680</v>
      </c>
      <c r="G68" s="2" t="s">
        <v>16</v>
      </c>
      <c r="H68" s="2" t="s">
        <v>159</v>
      </c>
      <c r="I68" s="2" t="s">
        <v>681</v>
      </c>
      <c r="J68" s="5">
        <f>24/259</f>
        <v>9.2664092664092659E-2</v>
      </c>
    </row>
    <row r="69" spans="1:10" ht="31.5" x14ac:dyDescent="0.25">
      <c r="A69" s="2" t="s">
        <v>395</v>
      </c>
      <c r="B69" s="2" t="s">
        <v>396</v>
      </c>
      <c r="C69" s="2" t="s">
        <v>397</v>
      </c>
      <c r="D69" s="2" t="s">
        <v>13</v>
      </c>
      <c r="E69" s="2" t="s">
        <v>14</v>
      </c>
      <c r="F69" s="2" t="s">
        <v>353</v>
      </c>
      <c r="G69" s="2" t="s">
        <v>16</v>
      </c>
      <c r="H69" s="2" t="s">
        <v>27</v>
      </c>
      <c r="I69" s="2" t="s">
        <v>398</v>
      </c>
      <c r="J69" s="5">
        <f>2/19</f>
        <v>0.10526315789473684</v>
      </c>
    </row>
    <row r="70" spans="1:10" ht="31.5" x14ac:dyDescent="0.25">
      <c r="A70" s="2" t="s">
        <v>337</v>
      </c>
      <c r="B70" s="2" t="s">
        <v>338</v>
      </c>
      <c r="C70" s="2" t="s">
        <v>339</v>
      </c>
      <c r="D70" s="2" t="s">
        <v>13</v>
      </c>
      <c r="E70" s="2" t="s">
        <v>80</v>
      </c>
      <c r="F70" s="2" t="s">
        <v>340</v>
      </c>
      <c r="G70" s="2" t="s">
        <v>16</v>
      </c>
      <c r="H70" s="2" t="s">
        <v>342</v>
      </c>
      <c r="I70" s="2" t="s">
        <v>343</v>
      </c>
      <c r="J70" s="5">
        <f>13/119</f>
        <v>0.1092436974789916</v>
      </c>
    </row>
    <row r="71" spans="1:10" ht="31.5" x14ac:dyDescent="0.25">
      <c r="A71" s="2" t="s">
        <v>125</v>
      </c>
      <c r="B71" s="2" t="s">
        <v>126</v>
      </c>
      <c r="C71" s="2" t="s">
        <v>127</v>
      </c>
      <c r="D71" s="2" t="s">
        <v>13</v>
      </c>
      <c r="E71" s="2" t="s">
        <v>7</v>
      </c>
      <c r="F71" s="2" t="s">
        <v>128</v>
      </c>
      <c r="G71" s="2" t="s">
        <v>16</v>
      </c>
      <c r="H71" s="2" t="s">
        <v>75</v>
      </c>
      <c r="I71" s="2" t="s">
        <v>129</v>
      </c>
      <c r="J71" s="5">
        <f>4/36</f>
        <v>0.1111111111111111</v>
      </c>
    </row>
    <row r="72" spans="1:10" x14ac:dyDescent="0.25">
      <c r="A72" s="2" t="s">
        <v>61</v>
      </c>
      <c r="B72" s="2" t="s">
        <v>62</v>
      </c>
      <c r="C72" s="2" t="s">
        <v>63</v>
      </c>
      <c r="D72" s="2" t="s">
        <v>13</v>
      </c>
      <c r="E72" s="2" t="s">
        <v>41</v>
      </c>
      <c r="F72" s="2" t="s">
        <v>64</v>
      </c>
      <c r="G72" s="2" t="s">
        <v>16</v>
      </c>
      <c r="H72" s="2" t="s">
        <v>65</v>
      </c>
      <c r="I72" s="2" t="s">
        <v>66</v>
      </c>
      <c r="J72" s="5">
        <f>8/69</f>
        <v>0.11594202898550725</v>
      </c>
    </row>
    <row r="73" spans="1:10" ht="31.5" x14ac:dyDescent="0.25">
      <c r="A73" s="2" t="s">
        <v>763</v>
      </c>
      <c r="B73" s="2" t="s">
        <v>764</v>
      </c>
      <c r="C73" s="2" t="s">
        <v>765</v>
      </c>
      <c r="D73" s="2" t="s">
        <v>13</v>
      </c>
      <c r="E73" s="2" t="s">
        <v>73</v>
      </c>
      <c r="F73" s="2" t="s">
        <v>218</v>
      </c>
      <c r="G73" s="2" t="s">
        <v>16</v>
      </c>
      <c r="H73" s="2" t="s">
        <v>18</v>
      </c>
      <c r="I73" s="2" t="s">
        <v>283</v>
      </c>
      <c r="J73" s="5">
        <f>16/133</f>
        <v>0.12030075187969924</v>
      </c>
    </row>
    <row r="74" spans="1:10" ht="31.5" x14ac:dyDescent="0.25">
      <c r="A74" s="2" t="s">
        <v>315</v>
      </c>
      <c r="B74" s="2" t="s">
        <v>320</v>
      </c>
      <c r="C74" s="2" t="s">
        <v>321</v>
      </c>
      <c r="D74" s="2" t="s">
        <v>13</v>
      </c>
      <c r="E74" s="2" t="s">
        <v>8</v>
      </c>
      <c r="F74" s="2" t="s">
        <v>318</v>
      </c>
      <c r="G74" s="2" t="s">
        <v>16</v>
      </c>
      <c r="H74" s="2" t="s">
        <v>311</v>
      </c>
      <c r="I74" s="2" t="s">
        <v>319</v>
      </c>
      <c r="J74" s="5">
        <f>18/147</f>
        <v>0.12244897959183673</v>
      </c>
    </row>
    <row r="75" spans="1:10" ht="31.5" x14ac:dyDescent="0.25">
      <c r="A75" s="2" t="s">
        <v>315</v>
      </c>
      <c r="B75" s="2" t="s">
        <v>316</v>
      </c>
      <c r="C75" s="2" t="s">
        <v>317</v>
      </c>
      <c r="D75" s="2" t="s">
        <v>13</v>
      </c>
      <c r="E75" s="2" t="s">
        <v>8</v>
      </c>
      <c r="F75" s="2" t="s">
        <v>318</v>
      </c>
      <c r="G75" s="2" t="s">
        <v>16</v>
      </c>
      <c r="H75" s="2" t="s">
        <v>311</v>
      </c>
      <c r="I75" s="2" t="s">
        <v>319</v>
      </c>
      <c r="J75" s="5">
        <f>18/147</f>
        <v>0.12244897959183673</v>
      </c>
    </row>
    <row r="76" spans="1:10" ht="31.5" x14ac:dyDescent="0.25">
      <c r="A76" s="2" t="s">
        <v>315</v>
      </c>
      <c r="B76" s="2" t="s">
        <v>316</v>
      </c>
      <c r="C76" s="2" t="s">
        <v>317</v>
      </c>
      <c r="D76" s="2" t="s">
        <v>13</v>
      </c>
      <c r="E76" s="2" t="s">
        <v>8</v>
      </c>
      <c r="F76" s="2" t="s">
        <v>318</v>
      </c>
      <c r="G76" s="2" t="s">
        <v>16</v>
      </c>
      <c r="H76" s="2" t="s">
        <v>311</v>
      </c>
      <c r="I76" s="2" t="s">
        <v>319</v>
      </c>
      <c r="J76" s="5">
        <f>18/147</f>
        <v>0.12244897959183673</v>
      </c>
    </row>
    <row r="77" spans="1:10" ht="31.5" x14ac:dyDescent="0.25">
      <c r="A77" s="2" t="s">
        <v>712</v>
      </c>
      <c r="B77" s="2" t="s">
        <v>713</v>
      </c>
      <c r="C77" s="2" t="s">
        <v>714</v>
      </c>
      <c r="D77" s="2" t="s">
        <v>13</v>
      </c>
      <c r="E77" s="2" t="s">
        <v>14</v>
      </c>
      <c r="F77" s="2" t="s">
        <v>662</v>
      </c>
      <c r="G77" s="2" t="s">
        <v>16</v>
      </c>
      <c r="H77" s="2" t="s">
        <v>75</v>
      </c>
      <c r="I77" s="2" t="s">
        <v>715</v>
      </c>
      <c r="J77" s="5">
        <f>4/31</f>
        <v>0.12903225806451613</v>
      </c>
    </row>
    <row r="78" spans="1:10" ht="31.5" x14ac:dyDescent="0.25">
      <c r="A78" s="2" t="s">
        <v>716</v>
      </c>
      <c r="B78" s="2" t="s">
        <v>717</v>
      </c>
      <c r="C78" s="2" t="s">
        <v>718</v>
      </c>
      <c r="D78" s="2" t="s">
        <v>13</v>
      </c>
      <c r="E78" s="2" t="s">
        <v>14</v>
      </c>
      <c r="F78" s="2" t="s">
        <v>662</v>
      </c>
      <c r="G78" s="2" t="s">
        <v>16</v>
      </c>
      <c r="H78" s="2" t="s">
        <v>75</v>
      </c>
      <c r="I78" s="2" t="s">
        <v>715</v>
      </c>
      <c r="J78" s="5">
        <f>4/31</f>
        <v>0.12903225806451613</v>
      </c>
    </row>
    <row r="79" spans="1:10" ht="31.5" x14ac:dyDescent="0.25">
      <c r="A79" s="2" t="s">
        <v>595</v>
      </c>
      <c r="B79" s="2" t="s">
        <v>596</v>
      </c>
      <c r="C79" s="2" t="s">
        <v>597</v>
      </c>
      <c r="D79" s="2" t="s">
        <v>13</v>
      </c>
      <c r="E79" s="2" t="s">
        <v>41</v>
      </c>
      <c r="F79" s="2" t="s">
        <v>598</v>
      </c>
      <c r="G79" s="2" t="s">
        <v>16</v>
      </c>
      <c r="H79" s="2" t="s">
        <v>219</v>
      </c>
      <c r="I79" s="2" t="s">
        <v>599</v>
      </c>
      <c r="J79" s="5">
        <f>10/74</f>
        <v>0.13513513513513514</v>
      </c>
    </row>
    <row r="80" spans="1:10" ht="31.5" x14ac:dyDescent="0.25">
      <c r="A80" s="2" t="s">
        <v>523</v>
      </c>
      <c r="B80" s="2" t="s">
        <v>524</v>
      </c>
      <c r="C80" s="2" t="s">
        <v>525</v>
      </c>
      <c r="D80" s="2" t="s">
        <v>13</v>
      </c>
      <c r="E80" s="2" t="s">
        <v>7</v>
      </c>
      <c r="F80" s="2" t="s">
        <v>195</v>
      </c>
      <c r="G80" s="2" t="s">
        <v>16</v>
      </c>
      <c r="H80" s="2" t="s">
        <v>75</v>
      </c>
      <c r="I80" s="2" t="s">
        <v>526</v>
      </c>
      <c r="J80" s="5">
        <f>5/36</f>
        <v>0.1388888888888889</v>
      </c>
    </row>
    <row r="81" spans="1:10" ht="47.25" x14ac:dyDescent="0.25">
      <c r="A81" s="2" t="s">
        <v>399</v>
      </c>
      <c r="B81" s="2" t="s">
        <v>400</v>
      </c>
      <c r="C81" s="2" t="s">
        <v>401</v>
      </c>
      <c r="D81" s="2" t="s">
        <v>13</v>
      </c>
      <c r="E81" s="2" t="s">
        <v>14</v>
      </c>
      <c r="F81" s="2" t="s">
        <v>374</v>
      </c>
      <c r="G81" s="2" t="s">
        <v>16</v>
      </c>
      <c r="H81" s="2" t="s">
        <v>375</v>
      </c>
      <c r="I81" s="2" t="s">
        <v>376</v>
      </c>
      <c r="J81" s="5">
        <f>12/84</f>
        <v>0.14285714285714285</v>
      </c>
    </row>
    <row r="82" spans="1:10" ht="31.5" x14ac:dyDescent="0.25">
      <c r="A82" s="2" t="s">
        <v>377</v>
      </c>
      <c r="B82" s="2" t="s">
        <v>378</v>
      </c>
      <c r="C82" s="2" t="s">
        <v>379</v>
      </c>
      <c r="D82" s="2" t="s">
        <v>13</v>
      </c>
      <c r="E82" s="2" t="s">
        <v>24</v>
      </c>
      <c r="F82" s="2" t="s">
        <v>362</v>
      </c>
      <c r="G82" s="2" t="s">
        <v>16</v>
      </c>
      <c r="H82" s="2" t="s">
        <v>375</v>
      </c>
      <c r="I82" s="2" t="s">
        <v>376</v>
      </c>
      <c r="J82" s="5">
        <f>12/84</f>
        <v>0.14285714285714285</v>
      </c>
    </row>
    <row r="83" spans="1:10" ht="31.5" x14ac:dyDescent="0.25">
      <c r="A83" s="2" t="s">
        <v>363</v>
      </c>
      <c r="B83" s="2" t="s">
        <v>364</v>
      </c>
      <c r="C83" s="2" t="s">
        <v>365</v>
      </c>
      <c r="D83" s="2" t="s">
        <v>13</v>
      </c>
      <c r="E83" s="2" t="s">
        <v>41</v>
      </c>
      <c r="F83" s="2" t="s">
        <v>366</v>
      </c>
      <c r="G83" s="2" t="s">
        <v>16</v>
      </c>
      <c r="H83" s="2" t="s">
        <v>27</v>
      </c>
      <c r="I83" s="2" t="s">
        <v>368</v>
      </c>
      <c r="J83" s="5">
        <f>3/21</f>
        <v>0.14285714285714285</v>
      </c>
    </row>
    <row r="84" spans="1:10" ht="31.5" x14ac:dyDescent="0.25">
      <c r="A84" s="2" t="s">
        <v>668</v>
      </c>
      <c r="B84" s="2" t="s">
        <v>669</v>
      </c>
      <c r="C84" s="2" t="s">
        <v>670</v>
      </c>
      <c r="D84" s="2" t="s">
        <v>13</v>
      </c>
      <c r="E84" s="2" t="s">
        <v>24</v>
      </c>
      <c r="F84" s="2" t="s">
        <v>367</v>
      </c>
      <c r="G84" s="2" t="s">
        <v>16</v>
      </c>
      <c r="H84" s="2" t="s">
        <v>27</v>
      </c>
      <c r="I84" s="2" t="s">
        <v>667</v>
      </c>
      <c r="J84" s="5">
        <f>3/20</f>
        <v>0.15</v>
      </c>
    </row>
    <row r="85" spans="1:10" ht="31.5" x14ac:dyDescent="0.25">
      <c r="A85" s="2" t="s">
        <v>603</v>
      </c>
      <c r="B85" s="2" t="s">
        <v>604</v>
      </c>
      <c r="C85" s="2" t="s">
        <v>605</v>
      </c>
      <c r="D85" s="2" t="s">
        <v>13</v>
      </c>
      <c r="E85" s="2" t="s">
        <v>41</v>
      </c>
      <c r="F85" s="2" t="s">
        <v>325</v>
      </c>
      <c r="G85" s="2" t="s">
        <v>16</v>
      </c>
      <c r="H85" s="2" t="s">
        <v>18</v>
      </c>
      <c r="I85" s="2" t="s">
        <v>606</v>
      </c>
      <c r="J85" s="5">
        <f>22/142</f>
        <v>0.15492957746478872</v>
      </c>
    </row>
    <row r="86" spans="1:10" x14ac:dyDescent="0.25">
      <c r="A86" s="2" t="s">
        <v>836</v>
      </c>
      <c r="B86" s="2" t="s">
        <v>837</v>
      </c>
      <c r="C86" s="2" t="s">
        <v>838</v>
      </c>
      <c r="D86" s="2" t="s">
        <v>13</v>
      </c>
      <c r="E86" s="2" t="s">
        <v>24</v>
      </c>
      <c r="F86" s="2" t="s">
        <v>408</v>
      </c>
      <c r="G86" s="2" t="s">
        <v>16</v>
      </c>
      <c r="H86" s="2" t="s">
        <v>18</v>
      </c>
      <c r="I86" s="2" t="s">
        <v>839</v>
      </c>
      <c r="J86" s="5">
        <f>22/141</f>
        <v>0.15602836879432624</v>
      </c>
    </row>
    <row r="87" spans="1:10" ht="31.5" x14ac:dyDescent="0.25">
      <c r="A87" s="2" t="s">
        <v>248</v>
      </c>
      <c r="B87" s="2" t="s">
        <v>249</v>
      </c>
      <c r="C87" s="2" t="s">
        <v>250</v>
      </c>
      <c r="D87" s="2" t="s">
        <v>13</v>
      </c>
      <c r="E87" s="2" t="s">
        <v>8</v>
      </c>
      <c r="F87" s="2" t="s">
        <v>136</v>
      </c>
      <c r="G87" s="2" t="s">
        <v>16</v>
      </c>
      <c r="H87" s="2" t="s">
        <v>137</v>
      </c>
      <c r="I87" s="2" t="s">
        <v>240</v>
      </c>
      <c r="J87" s="5">
        <f>9/57</f>
        <v>0.15789473684210525</v>
      </c>
    </row>
    <row r="88" spans="1:10" ht="31.5" x14ac:dyDescent="0.25">
      <c r="A88" s="2" t="s">
        <v>294</v>
      </c>
      <c r="B88" s="2" t="s">
        <v>295</v>
      </c>
      <c r="C88" s="2" t="s">
        <v>296</v>
      </c>
      <c r="D88" s="2" t="s">
        <v>13</v>
      </c>
      <c r="E88" s="2" t="s">
        <v>7</v>
      </c>
      <c r="F88" s="2" t="s">
        <v>212</v>
      </c>
      <c r="G88" s="2" t="s">
        <v>16</v>
      </c>
      <c r="H88" s="2" t="s">
        <v>53</v>
      </c>
      <c r="I88" s="2" t="s">
        <v>297</v>
      </c>
      <c r="J88" s="5">
        <f>10/58</f>
        <v>0.17241379310344829</v>
      </c>
    </row>
    <row r="89" spans="1:10" ht="31.5" x14ac:dyDescent="0.25">
      <c r="A89" s="2" t="s">
        <v>583</v>
      </c>
      <c r="B89" s="2" t="s">
        <v>584</v>
      </c>
      <c r="C89" s="2" t="s">
        <v>261</v>
      </c>
      <c r="D89" s="2" t="s">
        <v>13</v>
      </c>
      <c r="E89" s="2" t="s">
        <v>80</v>
      </c>
      <c r="F89" s="2" t="s">
        <v>244</v>
      </c>
      <c r="G89" s="2" t="s">
        <v>16</v>
      </c>
      <c r="H89" s="2" t="s">
        <v>18</v>
      </c>
      <c r="I89" s="2" t="s">
        <v>262</v>
      </c>
      <c r="J89" s="5">
        <f>23/132</f>
        <v>0.17424242424242425</v>
      </c>
    </row>
    <row r="90" spans="1:10" ht="31.5" x14ac:dyDescent="0.25">
      <c r="A90" s="2" t="s">
        <v>176</v>
      </c>
      <c r="B90" s="2" t="s">
        <v>177</v>
      </c>
      <c r="C90" s="2" t="s">
        <v>178</v>
      </c>
      <c r="D90" s="2" t="s">
        <v>13</v>
      </c>
      <c r="E90" s="2" t="s">
        <v>7</v>
      </c>
      <c r="F90" s="2" t="s">
        <v>135</v>
      </c>
      <c r="G90" s="2" t="s">
        <v>16</v>
      </c>
      <c r="H90" s="2" t="s">
        <v>137</v>
      </c>
      <c r="I90" s="2" t="s">
        <v>138</v>
      </c>
      <c r="J90" s="5">
        <f>11/63</f>
        <v>0.17460317460317459</v>
      </c>
    </row>
    <row r="91" spans="1:10" ht="31.5" x14ac:dyDescent="0.25">
      <c r="A91" s="2" t="s">
        <v>132</v>
      </c>
      <c r="B91" s="2" t="s">
        <v>133</v>
      </c>
      <c r="C91" s="2" t="s">
        <v>134</v>
      </c>
      <c r="D91" s="2" t="s">
        <v>13</v>
      </c>
      <c r="E91" s="2" t="s">
        <v>7</v>
      </c>
      <c r="F91" s="2" t="s">
        <v>135</v>
      </c>
      <c r="G91" s="2" t="s">
        <v>16</v>
      </c>
      <c r="H91" s="2" t="s">
        <v>137</v>
      </c>
      <c r="I91" s="2" t="s">
        <v>138</v>
      </c>
      <c r="J91" s="5">
        <f>11/63</f>
        <v>0.17460317460317459</v>
      </c>
    </row>
    <row r="92" spans="1:10" ht="47.25" x14ac:dyDescent="0.25">
      <c r="A92" s="2" t="s">
        <v>741</v>
      </c>
      <c r="B92" s="2" t="s">
        <v>742</v>
      </c>
      <c r="C92" s="2" t="s">
        <v>743</v>
      </c>
      <c r="D92" s="2" t="s">
        <v>13</v>
      </c>
      <c r="E92" s="2" t="s">
        <v>86</v>
      </c>
      <c r="F92" s="2" t="s">
        <v>367</v>
      </c>
      <c r="G92" s="2" t="s">
        <v>16</v>
      </c>
      <c r="H92" s="2" t="s">
        <v>27</v>
      </c>
      <c r="I92" s="2" t="s">
        <v>744</v>
      </c>
      <c r="J92" s="5">
        <f>3/17</f>
        <v>0.17647058823529413</v>
      </c>
    </row>
    <row r="93" spans="1:10" ht="31.5" x14ac:dyDescent="0.25">
      <c r="A93" s="2" t="s">
        <v>738</v>
      </c>
      <c r="B93" s="2" t="s">
        <v>739</v>
      </c>
      <c r="C93" s="2" t="s">
        <v>740</v>
      </c>
      <c r="D93" s="2" t="s">
        <v>13</v>
      </c>
      <c r="E93" s="2" t="s">
        <v>86</v>
      </c>
      <c r="F93" s="2" t="s">
        <v>193</v>
      </c>
      <c r="G93" s="2" t="s">
        <v>16</v>
      </c>
      <c r="H93" s="2" t="s">
        <v>75</v>
      </c>
      <c r="I93" s="2" t="s">
        <v>194</v>
      </c>
      <c r="J93" s="5">
        <f>5/28</f>
        <v>0.17857142857142858</v>
      </c>
    </row>
    <row r="94" spans="1:10" ht="31.5" x14ac:dyDescent="0.25">
      <c r="A94" s="2" t="s">
        <v>658</v>
      </c>
      <c r="B94" s="2" t="s">
        <v>659</v>
      </c>
      <c r="C94" s="2" t="s">
        <v>660</v>
      </c>
      <c r="D94" s="2" t="s">
        <v>13</v>
      </c>
      <c r="E94" s="2" t="s">
        <v>24</v>
      </c>
      <c r="F94" s="2" t="s">
        <v>661</v>
      </c>
      <c r="G94" s="2" t="s">
        <v>16</v>
      </c>
      <c r="H94" s="2" t="s">
        <v>75</v>
      </c>
      <c r="I94" s="2" t="s">
        <v>663</v>
      </c>
      <c r="J94" s="5">
        <f>6/33</f>
        <v>0.18181818181818182</v>
      </c>
    </row>
    <row r="95" spans="1:10" ht="31.5" x14ac:dyDescent="0.25">
      <c r="A95" s="2" t="s">
        <v>270</v>
      </c>
      <c r="B95" s="2" t="s">
        <v>271</v>
      </c>
      <c r="C95" s="2" t="s">
        <v>272</v>
      </c>
      <c r="D95" s="2" t="s">
        <v>13</v>
      </c>
      <c r="E95" s="2" t="s">
        <v>41</v>
      </c>
      <c r="F95" s="2" t="s">
        <v>273</v>
      </c>
      <c r="G95" s="2" t="s">
        <v>16</v>
      </c>
      <c r="H95" s="2" t="s">
        <v>53</v>
      </c>
      <c r="I95" s="2" t="s">
        <v>274</v>
      </c>
      <c r="J95" s="5">
        <f>10/54</f>
        <v>0.18518518518518517</v>
      </c>
    </row>
    <row r="96" spans="1:10" x14ac:dyDescent="0.25">
      <c r="A96" s="2" t="s">
        <v>859</v>
      </c>
      <c r="B96" s="2" t="s">
        <v>860</v>
      </c>
      <c r="C96" s="2" t="s">
        <v>894</v>
      </c>
      <c r="D96" s="2" t="s">
        <v>13</v>
      </c>
      <c r="E96" s="2" t="s">
        <v>41</v>
      </c>
      <c r="F96" s="2" t="s">
        <v>790</v>
      </c>
      <c r="G96" s="2" t="s">
        <v>16</v>
      </c>
      <c r="H96" s="3" t="s">
        <v>65</v>
      </c>
      <c r="I96" s="2" t="s">
        <v>906</v>
      </c>
      <c r="J96" s="5">
        <f>13/69</f>
        <v>0.18840579710144928</v>
      </c>
    </row>
    <row r="97" spans="1:10" ht="31.5" x14ac:dyDescent="0.25">
      <c r="A97" s="2" t="s">
        <v>607</v>
      </c>
      <c r="B97" s="2" t="s">
        <v>608</v>
      </c>
      <c r="C97" s="2" t="s">
        <v>609</v>
      </c>
      <c r="D97" s="2" t="s">
        <v>13</v>
      </c>
      <c r="E97" s="2" t="s">
        <v>41</v>
      </c>
      <c r="F97" s="2" t="s">
        <v>610</v>
      </c>
      <c r="G97" s="2" t="s">
        <v>16</v>
      </c>
      <c r="H97" s="2" t="s">
        <v>219</v>
      </c>
      <c r="I97" s="2" t="s">
        <v>611</v>
      </c>
      <c r="J97" s="5">
        <f>14/74</f>
        <v>0.1891891891891892</v>
      </c>
    </row>
    <row r="98" spans="1:10" ht="31.5" x14ac:dyDescent="0.25">
      <c r="A98" s="2" t="s">
        <v>559</v>
      </c>
      <c r="B98" s="2" t="s">
        <v>560</v>
      </c>
      <c r="C98" s="2" t="s">
        <v>561</v>
      </c>
      <c r="D98" s="2" t="s">
        <v>13</v>
      </c>
      <c r="E98" s="2" t="s">
        <v>80</v>
      </c>
      <c r="F98" s="2" t="s">
        <v>562</v>
      </c>
      <c r="G98" s="2" t="s">
        <v>16</v>
      </c>
      <c r="H98" s="2" t="s">
        <v>75</v>
      </c>
      <c r="I98" s="2" t="s">
        <v>563</v>
      </c>
      <c r="J98" s="5">
        <f>7/37</f>
        <v>0.1891891891891892</v>
      </c>
    </row>
    <row r="99" spans="1:10" x14ac:dyDescent="0.25">
      <c r="A99" s="2" t="s">
        <v>791</v>
      </c>
      <c r="B99" s="2" t="s">
        <v>792</v>
      </c>
      <c r="C99" s="2" t="s">
        <v>793</v>
      </c>
      <c r="D99" s="2" t="s">
        <v>13</v>
      </c>
      <c r="E99" s="2" t="s">
        <v>24</v>
      </c>
      <c r="F99" s="2" t="s">
        <v>29</v>
      </c>
      <c r="G99" s="2" t="s">
        <v>16</v>
      </c>
      <c r="H99" s="2" t="s">
        <v>18</v>
      </c>
      <c r="I99" s="2" t="s">
        <v>30</v>
      </c>
      <c r="J99" s="5">
        <f>27/141</f>
        <v>0.19148936170212766</v>
      </c>
    </row>
    <row r="100" spans="1:10" ht="31.5" x14ac:dyDescent="0.25">
      <c r="A100" s="2" t="s">
        <v>547</v>
      </c>
      <c r="B100" s="2" t="s">
        <v>548</v>
      </c>
      <c r="C100" s="2" t="s">
        <v>97</v>
      </c>
      <c r="D100" s="2" t="s">
        <v>13</v>
      </c>
      <c r="E100" s="2" t="s">
        <v>8</v>
      </c>
      <c r="F100" s="2" t="s">
        <v>98</v>
      </c>
      <c r="G100" s="2" t="s">
        <v>16</v>
      </c>
      <c r="H100" s="2" t="s">
        <v>75</v>
      </c>
      <c r="I100" s="2" t="s">
        <v>100</v>
      </c>
      <c r="J100" s="5">
        <f>7/36</f>
        <v>0.19444444444444445</v>
      </c>
    </row>
    <row r="101" spans="1:10" ht="31.5" x14ac:dyDescent="0.25">
      <c r="A101" s="2" t="s">
        <v>543</v>
      </c>
      <c r="B101" s="2" t="s">
        <v>544</v>
      </c>
      <c r="C101" s="2" t="s">
        <v>97</v>
      </c>
      <c r="D101" s="2" t="s">
        <v>13</v>
      </c>
      <c r="E101" s="2" t="s">
        <v>8</v>
      </c>
      <c r="F101" s="2" t="s">
        <v>98</v>
      </c>
      <c r="G101" s="2" t="s">
        <v>16</v>
      </c>
      <c r="H101" s="3" t="s">
        <v>75</v>
      </c>
      <c r="I101" s="2" t="s">
        <v>100</v>
      </c>
      <c r="J101" s="5">
        <f>7/36</f>
        <v>0.19444444444444445</v>
      </c>
    </row>
    <row r="102" spans="1:10" ht="31.5" x14ac:dyDescent="0.25">
      <c r="A102" s="2" t="s">
        <v>95</v>
      </c>
      <c r="B102" s="2" t="s">
        <v>96</v>
      </c>
      <c r="C102" s="2" t="s">
        <v>97</v>
      </c>
      <c r="D102" s="2" t="s">
        <v>13</v>
      </c>
      <c r="E102" s="2" t="s">
        <v>8</v>
      </c>
      <c r="F102" s="2" t="s">
        <v>98</v>
      </c>
      <c r="G102" s="2" t="s">
        <v>16</v>
      </c>
      <c r="H102" s="2" t="s">
        <v>75</v>
      </c>
      <c r="I102" s="2" t="s">
        <v>100</v>
      </c>
      <c r="J102" s="5">
        <f>7/36</f>
        <v>0.19444444444444445</v>
      </c>
    </row>
    <row r="103" spans="1:10" ht="31.5" x14ac:dyDescent="0.25">
      <c r="A103" s="2" t="s">
        <v>527</v>
      </c>
      <c r="B103" s="2" t="s">
        <v>528</v>
      </c>
      <c r="C103" s="2" t="s">
        <v>97</v>
      </c>
      <c r="D103" s="2" t="s">
        <v>13</v>
      </c>
      <c r="E103" s="2" t="s">
        <v>8</v>
      </c>
      <c r="F103" s="2" t="s">
        <v>98</v>
      </c>
      <c r="G103" s="2" t="s">
        <v>16</v>
      </c>
      <c r="H103" s="2" t="s">
        <v>75</v>
      </c>
      <c r="I103" s="2" t="s">
        <v>100</v>
      </c>
      <c r="J103" s="5">
        <f>7/36</f>
        <v>0.19444444444444445</v>
      </c>
    </row>
    <row r="104" spans="1:10" x14ac:dyDescent="0.25">
      <c r="A104" s="2" t="s">
        <v>756</v>
      </c>
      <c r="B104" s="2" t="s">
        <v>757</v>
      </c>
      <c r="C104" s="2" t="s">
        <v>758</v>
      </c>
      <c r="D104" s="2" t="s">
        <v>13</v>
      </c>
      <c r="E104" s="2" t="s">
        <v>73</v>
      </c>
      <c r="F104" s="2" t="s">
        <v>74</v>
      </c>
      <c r="G104" s="2" t="s">
        <v>16</v>
      </c>
      <c r="H104" s="2" t="s">
        <v>75</v>
      </c>
      <c r="I104" s="2" t="s">
        <v>76</v>
      </c>
      <c r="J104" s="5">
        <f>5/25</f>
        <v>0.2</v>
      </c>
    </row>
    <row r="105" spans="1:10" ht="31.5" x14ac:dyDescent="0.25">
      <c r="A105" s="2" t="s">
        <v>70</v>
      </c>
      <c r="B105" s="2" t="s">
        <v>71</v>
      </c>
      <c r="C105" s="2" t="s">
        <v>72</v>
      </c>
      <c r="D105" s="2" t="s">
        <v>13</v>
      </c>
      <c r="E105" s="2" t="s">
        <v>73</v>
      </c>
      <c r="F105" s="2" t="s">
        <v>74</v>
      </c>
      <c r="G105" s="2" t="s">
        <v>16</v>
      </c>
      <c r="H105" s="2" t="s">
        <v>75</v>
      </c>
      <c r="I105" s="2" t="s">
        <v>76</v>
      </c>
      <c r="J105" s="5">
        <f>5/25</f>
        <v>0.2</v>
      </c>
    </row>
    <row r="106" spans="1:10" ht="31.5" x14ac:dyDescent="0.25">
      <c r="A106" s="2" t="s">
        <v>682</v>
      </c>
      <c r="B106" s="2" t="s">
        <v>683</v>
      </c>
      <c r="C106" s="2" t="s">
        <v>684</v>
      </c>
      <c r="D106" s="2" t="s">
        <v>13</v>
      </c>
      <c r="E106" s="2" t="s">
        <v>24</v>
      </c>
      <c r="F106" s="2" t="s">
        <v>685</v>
      </c>
      <c r="G106" s="2" t="s">
        <v>16</v>
      </c>
      <c r="H106" s="2" t="s">
        <v>27</v>
      </c>
      <c r="I106" s="2" t="s">
        <v>686</v>
      </c>
      <c r="J106" s="5">
        <f>4/20</f>
        <v>0.2</v>
      </c>
    </row>
    <row r="107" spans="1:10" ht="31.5" x14ac:dyDescent="0.25">
      <c r="A107" s="2" t="s">
        <v>785</v>
      </c>
      <c r="B107" s="2" t="s">
        <v>786</v>
      </c>
      <c r="C107" s="2" t="s">
        <v>787</v>
      </c>
      <c r="D107" s="2" t="s">
        <v>13</v>
      </c>
      <c r="E107" s="2" t="s">
        <v>7</v>
      </c>
      <c r="F107" s="2" t="s">
        <v>788</v>
      </c>
      <c r="G107" s="2" t="s">
        <v>16</v>
      </c>
      <c r="H107" s="2" t="s">
        <v>120</v>
      </c>
      <c r="I107" s="2" t="s">
        <v>789</v>
      </c>
      <c r="J107" s="5">
        <f>31/151</f>
        <v>0.20529801324503311</v>
      </c>
    </row>
    <row r="108" spans="1:10" ht="31.5" x14ac:dyDescent="0.25">
      <c r="A108" s="2" t="s">
        <v>769</v>
      </c>
      <c r="B108" s="2" t="s">
        <v>770</v>
      </c>
      <c r="C108" s="2" t="s">
        <v>771</v>
      </c>
      <c r="D108" s="2" t="s">
        <v>13</v>
      </c>
      <c r="E108" s="2" t="s">
        <v>67</v>
      </c>
      <c r="F108" s="2" t="s">
        <v>772</v>
      </c>
      <c r="G108" s="2" t="s">
        <v>16</v>
      </c>
      <c r="H108" s="2" t="s">
        <v>197</v>
      </c>
      <c r="I108" s="2" t="s">
        <v>773</v>
      </c>
      <c r="J108" s="5">
        <f>19/91</f>
        <v>0.2087912087912088</v>
      </c>
    </row>
    <row r="109" spans="1:10" x14ac:dyDescent="0.25">
      <c r="A109" s="2" t="s">
        <v>698</v>
      </c>
      <c r="B109" s="2" t="s">
        <v>699</v>
      </c>
      <c r="C109" s="2" t="s">
        <v>700</v>
      </c>
      <c r="D109" s="2" t="s">
        <v>13</v>
      </c>
      <c r="E109" s="2" t="s">
        <v>14</v>
      </c>
      <c r="F109" s="2" t="s">
        <v>39</v>
      </c>
      <c r="G109" s="2" t="s">
        <v>16</v>
      </c>
      <c r="H109" s="2" t="s">
        <v>27</v>
      </c>
      <c r="I109" s="2" t="s">
        <v>492</v>
      </c>
      <c r="J109" s="5">
        <f>4/19</f>
        <v>0.21052631578947367</v>
      </c>
    </row>
    <row r="110" spans="1:10" ht="31.5" x14ac:dyDescent="0.25">
      <c r="A110" s="2" t="s">
        <v>701</v>
      </c>
      <c r="B110" s="2" t="s">
        <v>702</v>
      </c>
      <c r="C110" s="2" t="s">
        <v>703</v>
      </c>
      <c r="D110" s="2" t="s">
        <v>13</v>
      </c>
      <c r="E110" s="2" t="s">
        <v>14</v>
      </c>
      <c r="F110" s="2" t="s">
        <v>39</v>
      </c>
      <c r="G110" s="2" t="s">
        <v>16</v>
      </c>
      <c r="H110" s="2" t="s">
        <v>27</v>
      </c>
      <c r="I110" s="2" t="s">
        <v>492</v>
      </c>
      <c r="J110" s="5">
        <f>4/19</f>
        <v>0.21052631578947367</v>
      </c>
    </row>
    <row r="111" spans="1:10" ht="31.5" x14ac:dyDescent="0.25">
      <c r="A111" s="2" t="s">
        <v>488</v>
      </c>
      <c r="B111" s="2" t="s">
        <v>489</v>
      </c>
      <c r="C111" s="2" t="s">
        <v>490</v>
      </c>
      <c r="D111" s="2" t="s">
        <v>13</v>
      </c>
      <c r="E111" s="2" t="s">
        <v>7</v>
      </c>
      <c r="F111" s="2" t="s">
        <v>491</v>
      </c>
      <c r="G111" s="2" t="s">
        <v>16</v>
      </c>
      <c r="H111" s="2" t="s">
        <v>27</v>
      </c>
      <c r="I111" s="2" t="s">
        <v>492</v>
      </c>
      <c r="J111" s="5">
        <f>4/19</f>
        <v>0.21052631578947367</v>
      </c>
    </row>
    <row r="112" spans="1:10" ht="31.5" x14ac:dyDescent="0.25">
      <c r="A112" s="2" t="s">
        <v>499</v>
      </c>
      <c r="B112" s="2" t="s">
        <v>500</v>
      </c>
      <c r="C112" s="2" t="s">
        <v>501</v>
      </c>
      <c r="D112" s="2" t="s">
        <v>13</v>
      </c>
      <c r="E112" s="2" t="s">
        <v>7</v>
      </c>
      <c r="F112" s="2" t="s">
        <v>491</v>
      </c>
      <c r="G112" s="2" t="s">
        <v>16</v>
      </c>
      <c r="H112" s="2" t="s">
        <v>27</v>
      </c>
      <c r="I112" s="2" t="s">
        <v>492</v>
      </c>
      <c r="J112" s="5">
        <f>4/19</f>
        <v>0.21052631578947367</v>
      </c>
    </row>
    <row r="113" spans="1:10" ht="31.5" x14ac:dyDescent="0.25">
      <c r="A113" s="2" t="s">
        <v>508</v>
      </c>
      <c r="B113" s="2" t="s">
        <v>509</v>
      </c>
      <c r="C113" s="2" t="s">
        <v>510</v>
      </c>
      <c r="D113" s="2" t="s">
        <v>13</v>
      </c>
      <c r="E113" s="2" t="s">
        <v>7</v>
      </c>
      <c r="F113" s="2" t="s">
        <v>491</v>
      </c>
      <c r="G113" s="2" t="s">
        <v>16</v>
      </c>
      <c r="H113" s="2" t="s">
        <v>27</v>
      </c>
      <c r="I113" s="2" t="s">
        <v>492</v>
      </c>
      <c r="J113" s="5">
        <f>4/19</f>
        <v>0.21052631578947367</v>
      </c>
    </row>
    <row r="114" spans="1:10" ht="31.5" x14ac:dyDescent="0.25">
      <c r="A114" s="2" t="s">
        <v>327</v>
      </c>
      <c r="B114" s="2" t="s">
        <v>328</v>
      </c>
      <c r="C114" s="2" t="s">
        <v>329</v>
      </c>
      <c r="D114" s="2" t="s">
        <v>13</v>
      </c>
      <c r="E114" s="2" t="s">
        <v>80</v>
      </c>
      <c r="F114" s="2" t="s">
        <v>99</v>
      </c>
      <c r="G114" s="2" t="s">
        <v>16</v>
      </c>
      <c r="H114" s="2" t="s">
        <v>75</v>
      </c>
      <c r="I114" s="2" t="s">
        <v>331</v>
      </c>
      <c r="J114" s="5">
        <f>8/37</f>
        <v>0.21621621621621623</v>
      </c>
    </row>
    <row r="115" spans="1:10" ht="31.5" x14ac:dyDescent="0.25">
      <c r="A115" s="2" t="s">
        <v>578</v>
      </c>
      <c r="B115" s="2" t="s">
        <v>579</v>
      </c>
      <c r="C115" s="2" t="s">
        <v>580</v>
      </c>
      <c r="D115" s="2" t="s">
        <v>13</v>
      </c>
      <c r="E115" s="2" t="s">
        <v>80</v>
      </c>
      <c r="F115" s="2" t="s">
        <v>241</v>
      </c>
      <c r="G115" s="2" t="s">
        <v>16</v>
      </c>
      <c r="H115" s="2" t="s">
        <v>18</v>
      </c>
      <c r="I115" s="2" t="s">
        <v>326</v>
      </c>
      <c r="J115" s="5">
        <f>29/132</f>
        <v>0.2196969696969697</v>
      </c>
    </row>
    <row r="116" spans="1:10" ht="31.5" x14ac:dyDescent="0.25">
      <c r="A116" s="2" t="s">
        <v>161</v>
      </c>
      <c r="B116" s="2" t="s">
        <v>162</v>
      </c>
      <c r="C116" s="2" t="s">
        <v>163</v>
      </c>
      <c r="D116" s="2" t="s">
        <v>13</v>
      </c>
      <c r="E116" s="2" t="s">
        <v>7</v>
      </c>
      <c r="F116" s="2" t="s">
        <v>136</v>
      </c>
      <c r="G116" s="2" t="s">
        <v>16</v>
      </c>
      <c r="H116" s="2" t="s">
        <v>75</v>
      </c>
      <c r="I116" s="2" t="s">
        <v>164</v>
      </c>
      <c r="J116" s="5">
        <f>8/36</f>
        <v>0.22222222222222221</v>
      </c>
    </row>
    <row r="117" spans="1:10" x14ac:dyDescent="0.25">
      <c r="A117" s="2" t="s">
        <v>298</v>
      </c>
      <c r="B117" s="2" t="s">
        <v>299</v>
      </c>
      <c r="C117" s="2" t="s">
        <v>163</v>
      </c>
      <c r="D117" s="2" t="s">
        <v>13</v>
      </c>
      <c r="E117" s="2" t="s">
        <v>7</v>
      </c>
      <c r="F117" s="2" t="s">
        <v>136</v>
      </c>
      <c r="G117" s="2" t="s">
        <v>16</v>
      </c>
      <c r="H117" s="2" t="s">
        <v>75</v>
      </c>
      <c r="I117" s="2" t="s">
        <v>164</v>
      </c>
      <c r="J117" s="5">
        <f>8/36</f>
        <v>0.22222222222222221</v>
      </c>
    </row>
    <row r="118" spans="1:10" ht="31.5" x14ac:dyDescent="0.25">
      <c r="A118" s="2" t="s">
        <v>585</v>
      </c>
      <c r="B118" s="2" t="s">
        <v>586</v>
      </c>
      <c r="C118" s="2" t="s">
        <v>587</v>
      </c>
      <c r="D118" s="2" t="s">
        <v>13</v>
      </c>
      <c r="E118" s="2" t="s">
        <v>80</v>
      </c>
      <c r="F118" s="2" t="s">
        <v>552</v>
      </c>
      <c r="G118" s="2" t="s">
        <v>16</v>
      </c>
      <c r="H118" s="2" t="s">
        <v>27</v>
      </c>
      <c r="I118" s="2" t="s">
        <v>553</v>
      </c>
      <c r="J118" s="5">
        <f>5/22</f>
        <v>0.22727272727272727</v>
      </c>
    </row>
    <row r="119" spans="1:10" ht="31.5" x14ac:dyDescent="0.25">
      <c r="A119" s="2" t="s">
        <v>549</v>
      </c>
      <c r="B119" s="2" t="s">
        <v>550</v>
      </c>
      <c r="C119" s="2" t="s">
        <v>551</v>
      </c>
      <c r="D119" s="2" t="s">
        <v>13</v>
      </c>
      <c r="E119" s="2" t="s">
        <v>80</v>
      </c>
      <c r="F119" s="2" t="s">
        <v>552</v>
      </c>
      <c r="G119" s="2" t="s">
        <v>16</v>
      </c>
      <c r="H119" s="2" t="s">
        <v>27</v>
      </c>
      <c r="I119" s="2" t="s">
        <v>553</v>
      </c>
      <c r="J119" s="5">
        <f>5/22</f>
        <v>0.22727272727272727</v>
      </c>
    </row>
    <row r="120" spans="1:10" ht="31.5" x14ac:dyDescent="0.25">
      <c r="A120" s="2" t="s">
        <v>753</v>
      </c>
      <c r="B120" s="2" t="s">
        <v>754</v>
      </c>
      <c r="C120" s="2" t="s">
        <v>755</v>
      </c>
      <c r="D120" s="2" t="s">
        <v>13</v>
      </c>
      <c r="E120" s="2" t="s">
        <v>73</v>
      </c>
      <c r="F120" s="2" t="s">
        <v>278</v>
      </c>
      <c r="G120" s="2" t="s">
        <v>16</v>
      </c>
      <c r="H120" s="2" t="s">
        <v>18</v>
      </c>
      <c r="I120" s="2" t="s">
        <v>243</v>
      </c>
      <c r="J120" s="5">
        <f>31/133</f>
        <v>0.23308270676691728</v>
      </c>
    </row>
    <row r="121" spans="1:10" ht="31.5" x14ac:dyDescent="0.25">
      <c r="A121" s="2" t="s">
        <v>288</v>
      </c>
      <c r="B121" s="2" t="s">
        <v>289</v>
      </c>
      <c r="C121" s="2" t="s">
        <v>290</v>
      </c>
      <c r="D121" s="2" t="s">
        <v>13</v>
      </c>
      <c r="E121" s="2" t="s">
        <v>189</v>
      </c>
      <c r="F121" s="2" t="s">
        <v>205</v>
      </c>
      <c r="G121" s="2" t="s">
        <v>16</v>
      </c>
      <c r="H121" s="2" t="s">
        <v>137</v>
      </c>
      <c r="I121" s="2" t="s">
        <v>206</v>
      </c>
      <c r="J121" s="5">
        <f>15/64</f>
        <v>0.234375</v>
      </c>
    </row>
    <row r="122" spans="1:10" ht="31.5" x14ac:dyDescent="0.25">
      <c r="A122" s="2" t="s">
        <v>355</v>
      </c>
      <c r="B122" s="2" t="s">
        <v>356</v>
      </c>
      <c r="C122" s="2" t="s">
        <v>357</v>
      </c>
      <c r="D122" s="2" t="s">
        <v>13</v>
      </c>
      <c r="E122" s="2" t="s">
        <v>41</v>
      </c>
      <c r="F122" s="2" t="s">
        <v>330</v>
      </c>
      <c r="G122" s="2" t="s">
        <v>16</v>
      </c>
      <c r="H122" s="2" t="s">
        <v>75</v>
      </c>
      <c r="I122" s="2" t="s">
        <v>358</v>
      </c>
      <c r="J122" s="5">
        <f>8/34</f>
        <v>0.23529411764705882</v>
      </c>
    </row>
    <row r="123" spans="1:10" ht="31.5" x14ac:dyDescent="0.25">
      <c r="A123" s="2" t="s">
        <v>612</v>
      </c>
      <c r="B123" s="2" t="s">
        <v>613</v>
      </c>
      <c r="C123" s="2" t="s">
        <v>614</v>
      </c>
      <c r="D123" s="2" t="s">
        <v>13</v>
      </c>
      <c r="E123" s="2" t="s">
        <v>41</v>
      </c>
      <c r="F123" s="2" t="s">
        <v>615</v>
      </c>
      <c r="G123" s="2" t="s">
        <v>16</v>
      </c>
      <c r="H123" s="2" t="s">
        <v>311</v>
      </c>
      <c r="I123" s="2" t="s">
        <v>616</v>
      </c>
      <c r="J123" s="5">
        <f>37/157</f>
        <v>0.2356687898089172</v>
      </c>
    </row>
    <row r="124" spans="1:10" ht="31.5" x14ac:dyDescent="0.25">
      <c r="A124" s="2" t="s">
        <v>539</v>
      </c>
      <c r="B124" s="2" t="s">
        <v>540</v>
      </c>
      <c r="C124" s="2" t="s">
        <v>541</v>
      </c>
      <c r="D124" s="2" t="s">
        <v>13</v>
      </c>
      <c r="E124" s="2" t="s">
        <v>8</v>
      </c>
      <c r="F124" s="2" t="s">
        <v>301</v>
      </c>
      <c r="G124" s="2" t="s">
        <v>16</v>
      </c>
      <c r="H124" s="2" t="s">
        <v>27</v>
      </c>
      <c r="I124" s="2" t="s">
        <v>542</v>
      </c>
      <c r="J124" s="5">
        <f>5/20</f>
        <v>0.25</v>
      </c>
    </row>
    <row r="125" spans="1:10" ht="31.5" x14ac:dyDescent="0.25">
      <c r="A125" s="2" t="s">
        <v>692</v>
      </c>
      <c r="B125" s="2" t="s">
        <v>693</v>
      </c>
      <c r="C125" s="2" t="s">
        <v>694</v>
      </c>
      <c r="D125" s="2" t="s">
        <v>13</v>
      </c>
      <c r="E125" s="2" t="s">
        <v>14</v>
      </c>
      <c r="F125" s="2" t="s">
        <v>394</v>
      </c>
      <c r="G125" s="2" t="s">
        <v>20</v>
      </c>
      <c r="H125" s="2" t="s">
        <v>27</v>
      </c>
      <c r="I125" s="2" t="s">
        <v>302</v>
      </c>
      <c r="J125" s="5">
        <f>5/19</f>
        <v>0.26315789473684209</v>
      </c>
    </row>
    <row r="126" spans="1:10" ht="47.25" x14ac:dyDescent="0.25">
      <c r="A126" s="2" t="s">
        <v>344</v>
      </c>
      <c r="B126" s="2" t="s">
        <v>345</v>
      </c>
      <c r="C126" s="2" t="s">
        <v>346</v>
      </c>
      <c r="D126" s="2" t="s">
        <v>13</v>
      </c>
      <c r="E126" s="2" t="s">
        <v>80</v>
      </c>
      <c r="F126" s="2" t="s">
        <v>347</v>
      </c>
      <c r="G126" s="2" t="s">
        <v>20</v>
      </c>
      <c r="H126" s="2" t="s">
        <v>311</v>
      </c>
      <c r="I126" s="2" t="s">
        <v>349</v>
      </c>
      <c r="J126" s="5">
        <f>43/162</f>
        <v>0.26543209876543211</v>
      </c>
    </row>
    <row r="127" spans="1:10" ht="31.5" x14ac:dyDescent="0.25">
      <c r="A127" s="2" t="s">
        <v>568</v>
      </c>
      <c r="B127" s="2" t="s">
        <v>569</v>
      </c>
      <c r="C127" s="2" t="s">
        <v>570</v>
      </c>
      <c r="D127" s="2" t="s">
        <v>13</v>
      </c>
      <c r="E127" s="2" t="s">
        <v>80</v>
      </c>
      <c r="F127" s="2" t="s">
        <v>571</v>
      </c>
      <c r="G127" s="2" t="s">
        <v>20</v>
      </c>
      <c r="H127" s="2" t="s">
        <v>27</v>
      </c>
      <c r="I127" s="2" t="s">
        <v>410</v>
      </c>
      <c r="J127" s="5">
        <f>6/22</f>
        <v>0.27272727272727271</v>
      </c>
    </row>
    <row r="128" spans="1:10" x14ac:dyDescent="0.25">
      <c r="A128" s="2" t="s">
        <v>695</v>
      </c>
      <c r="B128" s="2" t="s">
        <v>696</v>
      </c>
      <c r="C128" s="2" t="s">
        <v>697</v>
      </c>
      <c r="D128" s="2" t="s">
        <v>13</v>
      </c>
      <c r="E128" s="2" t="s">
        <v>14</v>
      </c>
      <c r="F128" s="2" t="s">
        <v>310</v>
      </c>
      <c r="G128" s="2" t="s">
        <v>20</v>
      </c>
      <c r="H128" s="2" t="s">
        <v>204</v>
      </c>
      <c r="I128" s="2" t="s">
        <v>386</v>
      </c>
      <c r="J128" s="5">
        <f>41/145</f>
        <v>0.28275862068965518</v>
      </c>
    </row>
    <row r="129" spans="1:10" ht="31.5" x14ac:dyDescent="0.25">
      <c r="A129" s="2" t="s">
        <v>814</v>
      </c>
      <c r="B129" s="2" t="s">
        <v>815</v>
      </c>
      <c r="C129" s="2" t="s">
        <v>816</v>
      </c>
      <c r="D129" s="2" t="s">
        <v>13</v>
      </c>
      <c r="E129" s="2" t="s">
        <v>67</v>
      </c>
      <c r="F129" s="2" t="s">
        <v>20</v>
      </c>
      <c r="G129" s="2" t="s">
        <v>16</v>
      </c>
      <c r="H129" s="2" t="s">
        <v>27</v>
      </c>
      <c r="I129" s="2" t="s">
        <v>817</v>
      </c>
      <c r="J129" s="5">
        <f>4/14</f>
        <v>0.2857142857142857</v>
      </c>
    </row>
    <row r="130" spans="1:10" ht="31.5" x14ac:dyDescent="0.25">
      <c r="A130" s="2" t="s">
        <v>45</v>
      </c>
      <c r="B130" s="2" t="s">
        <v>46</v>
      </c>
      <c r="C130" s="2" t="s">
        <v>47</v>
      </c>
      <c r="D130" s="2" t="s">
        <v>13</v>
      </c>
      <c r="E130" s="2" t="s">
        <v>41</v>
      </c>
      <c r="F130" s="2" t="s">
        <v>48</v>
      </c>
      <c r="G130" s="2" t="s">
        <v>20</v>
      </c>
      <c r="H130" s="2" t="s">
        <v>27</v>
      </c>
      <c r="I130" s="2" t="s">
        <v>49</v>
      </c>
      <c r="J130" s="5">
        <f>6/21</f>
        <v>0.2857142857142857</v>
      </c>
    </row>
    <row r="131" spans="1:10" ht="31.5" x14ac:dyDescent="0.25">
      <c r="A131" s="2" t="s">
        <v>50</v>
      </c>
      <c r="B131" s="2" t="s">
        <v>51</v>
      </c>
      <c r="C131" s="2" t="s">
        <v>52</v>
      </c>
      <c r="D131" s="2" t="s">
        <v>13</v>
      </c>
      <c r="E131" s="2" t="s">
        <v>41</v>
      </c>
      <c r="F131" s="2" t="s">
        <v>48</v>
      </c>
      <c r="G131" s="2" t="s">
        <v>20</v>
      </c>
      <c r="H131" s="2" t="s">
        <v>27</v>
      </c>
      <c r="I131" s="2" t="s">
        <v>49</v>
      </c>
      <c r="J131" s="5">
        <f>6/21</f>
        <v>0.2857142857142857</v>
      </c>
    </row>
    <row r="132" spans="1:10" ht="31.5" x14ac:dyDescent="0.25">
      <c r="A132" s="2" t="s">
        <v>54</v>
      </c>
      <c r="B132" s="2" t="s">
        <v>55</v>
      </c>
      <c r="C132" s="2" t="s">
        <v>56</v>
      </c>
      <c r="D132" s="2" t="s">
        <v>13</v>
      </c>
      <c r="E132" s="2" t="s">
        <v>41</v>
      </c>
      <c r="F132" s="2" t="s">
        <v>48</v>
      </c>
      <c r="G132" s="2" t="s">
        <v>20</v>
      </c>
      <c r="H132" s="2" t="s">
        <v>27</v>
      </c>
      <c r="I132" s="2" t="s">
        <v>49</v>
      </c>
      <c r="J132" s="5">
        <f>6/21</f>
        <v>0.2857142857142857</v>
      </c>
    </row>
    <row r="133" spans="1:10" x14ac:dyDescent="0.25">
      <c r="A133" s="2" t="s">
        <v>502</v>
      </c>
      <c r="B133" s="2" t="s">
        <v>503</v>
      </c>
      <c r="C133" s="2" t="s">
        <v>504</v>
      </c>
      <c r="D133" s="2" t="s">
        <v>281</v>
      </c>
      <c r="E133" s="2" t="s">
        <v>7</v>
      </c>
      <c r="F133" s="2" t="s">
        <v>505</v>
      </c>
      <c r="G133" s="2" t="s">
        <v>20</v>
      </c>
      <c r="H133" s="2" t="s">
        <v>204</v>
      </c>
      <c r="I133" s="2" t="s">
        <v>507</v>
      </c>
      <c r="J133" s="5">
        <f>46/160</f>
        <v>0.28749999999999998</v>
      </c>
    </row>
    <row r="134" spans="1:10" ht="31.5" x14ac:dyDescent="0.25">
      <c r="A134" s="2" t="s">
        <v>687</v>
      </c>
      <c r="B134" s="2" t="s">
        <v>688</v>
      </c>
      <c r="C134" s="2" t="s">
        <v>689</v>
      </c>
      <c r="D134" s="2" t="s">
        <v>13</v>
      </c>
      <c r="E134" s="2" t="s">
        <v>14</v>
      </c>
      <c r="F134" s="2" t="s">
        <v>690</v>
      </c>
      <c r="G134" s="2" t="s">
        <v>20</v>
      </c>
      <c r="H134" s="2" t="s">
        <v>75</v>
      </c>
      <c r="I134" s="2" t="s">
        <v>691</v>
      </c>
      <c r="J134" s="5">
        <f>9/31</f>
        <v>0.29032258064516131</v>
      </c>
    </row>
    <row r="135" spans="1:10" ht="31.5" x14ac:dyDescent="0.25">
      <c r="A135" s="2" t="s">
        <v>809</v>
      </c>
      <c r="B135" s="2" t="s">
        <v>810</v>
      </c>
      <c r="C135" s="2" t="s">
        <v>811</v>
      </c>
      <c r="D135" s="2" t="s">
        <v>13</v>
      </c>
      <c r="E135" s="2" t="s">
        <v>67</v>
      </c>
      <c r="F135" s="2" t="s">
        <v>409</v>
      </c>
      <c r="G135" s="2" t="s">
        <v>20</v>
      </c>
      <c r="H135" s="2" t="s">
        <v>812</v>
      </c>
      <c r="I135" s="2" t="s">
        <v>813</v>
      </c>
      <c r="J135" s="5">
        <f>21/72</f>
        <v>0.29166666666666669</v>
      </c>
    </row>
    <row r="136" spans="1:10" ht="31.5" x14ac:dyDescent="0.25">
      <c r="A136" s="2" t="s">
        <v>632</v>
      </c>
      <c r="B136" s="2" t="s">
        <v>633</v>
      </c>
      <c r="C136" s="2" t="s">
        <v>634</v>
      </c>
      <c r="D136" s="2" t="s">
        <v>13</v>
      </c>
      <c r="E136" s="2" t="s">
        <v>41</v>
      </c>
      <c r="F136" s="2" t="s">
        <v>348</v>
      </c>
      <c r="G136" s="2" t="s">
        <v>20</v>
      </c>
      <c r="H136" s="2" t="s">
        <v>311</v>
      </c>
      <c r="I136" s="2" t="s">
        <v>635</v>
      </c>
      <c r="J136" s="5">
        <f>46/157</f>
        <v>0.2929936305732484</v>
      </c>
    </row>
    <row r="137" spans="1:10" ht="31.5" x14ac:dyDescent="0.25">
      <c r="A137" s="2" t="s">
        <v>275</v>
      </c>
      <c r="B137" s="2" t="s">
        <v>276</v>
      </c>
      <c r="C137" s="2" t="s">
        <v>277</v>
      </c>
      <c r="D137" s="2" t="s">
        <v>13</v>
      </c>
      <c r="E137" s="2" t="s">
        <v>41</v>
      </c>
      <c r="F137" s="2" t="s">
        <v>254</v>
      </c>
      <c r="G137" s="2" t="s">
        <v>20</v>
      </c>
      <c r="H137" s="2" t="s">
        <v>53</v>
      </c>
      <c r="I137" s="2" t="s">
        <v>279</v>
      </c>
      <c r="J137" s="5">
        <f>16/54</f>
        <v>0.29629629629629628</v>
      </c>
    </row>
    <row r="138" spans="1:10" ht="31.5" x14ac:dyDescent="0.25">
      <c r="A138" s="2" t="s">
        <v>641</v>
      </c>
      <c r="B138" s="2" t="s">
        <v>642</v>
      </c>
      <c r="C138" s="2" t="s">
        <v>643</v>
      </c>
      <c r="D138" s="2" t="s">
        <v>13</v>
      </c>
      <c r="E138" s="2" t="s">
        <v>24</v>
      </c>
      <c r="F138" s="2" t="s">
        <v>38</v>
      </c>
      <c r="G138" s="2" t="s">
        <v>20</v>
      </c>
      <c r="H138" s="2" t="s">
        <v>27</v>
      </c>
      <c r="I138" s="2" t="s">
        <v>40</v>
      </c>
      <c r="J138" s="5">
        <f>6/20</f>
        <v>0.3</v>
      </c>
    </row>
    <row r="139" spans="1:10" ht="15.95" customHeight="1" x14ac:dyDescent="0.25">
      <c r="A139" s="2" t="s">
        <v>35</v>
      </c>
      <c r="B139" s="2" t="s">
        <v>36</v>
      </c>
      <c r="C139" s="2" t="s">
        <v>37</v>
      </c>
      <c r="D139" s="2" t="s">
        <v>13</v>
      </c>
      <c r="E139" s="2" t="s">
        <v>24</v>
      </c>
      <c r="F139" s="2" t="s">
        <v>38</v>
      </c>
      <c r="G139" s="2" t="s">
        <v>20</v>
      </c>
      <c r="H139" s="2" t="s">
        <v>27</v>
      </c>
      <c r="I139" s="2" t="s">
        <v>40</v>
      </c>
      <c r="J139" s="5">
        <f>6/20</f>
        <v>0.3</v>
      </c>
    </row>
    <row r="140" spans="1:10" ht="31.5" x14ac:dyDescent="0.25">
      <c r="A140" s="2" t="s">
        <v>664</v>
      </c>
      <c r="B140" s="2" t="s">
        <v>665</v>
      </c>
      <c r="C140" s="2" t="s">
        <v>666</v>
      </c>
      <c r="D140" s="2" t="s">
        <v>13</v>
      </c>
      <c r="E140" s="2" t="s">
        <v>24</v>
      </c>
      <c r="F140" s="2" t="s">
        <v>38</v>
      </c>
      <c r="G140" s="2" t="s">
        <v>20</v>
      </c>
      <c r="H140" s="2" t="s">
        <v>27</v>
      </c>
      <c r="I140" s="2" t="s">
        <v>40</v>
      </c>
      <c r="J140" s="5">
        <f>6/20</f>
        <v>0.3</v>
      </c>
    </row>
    <row r="141" spans="1:10" ht="31.5" x14ac:dyDescent="0.25">
      <c r="A141" s="2" t="s">
        <v>226</v>
      </c>
      <c r="B141" s="2" t="s">
        <v>227</v>
      </c>
      <c r="C141" s="2" t="s">
        <v>228</v>
      </c>
      <c r="D141" s="2" t="s">
        <v>13</v>
      </c>
      <c r="E141" s="2" t="s">
        <v>7</v>
      </c>
      <c r="F141" s="2" t="s">
        <v>229</v>
      </c>
      <c r="G141" s="2" t="s">
        <v>20</v>
      </c>
      <c r="H141" s="2" t="s">
        <v>18</v>
      </c>
      <c r="I141" s="2" t="s">
        <v>230</v>
      </c>
      <c r="J141" s="5">
        <f>42/138</f>
        <v>0.30434782608695654</v>
      </c>
    </row>
    <row r="142" spans="1:10" ht="31.5" x14ac:dyDescent="0.25">
      <c r="A142" s="2" t="s">
        <v>105</v>
      </c>
      <c r="B142" s="2" t="s">
        <v>106</v>
      </c>
      <c r="C142" s="2" t="s">
        <v>107</v>
      </c>
      <c r="D142" s="2" t="s">
        <v>13</v>
      </c>
      <c r="E142" s="2" t="s">
        <v>8</v>
      </c>
      <c r="F142" s="2" t="s">
        <v>108</v>
      </c>
      <c r="G142" s="2" t="s">
        <v>20</v>
      </c>
      <c r="H142" s="2" t="s">
        <v>75</v>
      </c>
      <c r="I142" s="2" t="s">
        <v>109</v>
      </c>
      <c r="J142" s="5">
        <f>11/36</f>
        <v>0.30555555555555558</v>
      </c>
    </row>
    <row r="143" spans="1:10" x14ac:dyDescent="0.25">
      <c r="A143" s="2" t="s">
        <v>146</v>
      </c>
      <c r="B143" s="2" t="s">
        <v>147</v>
      </c>
      <c r="C143" s="2" t="s">
        <v>148</v>
      </c>
      <c r="D143" s="2" t="s">
        <v>13</v>
      </c>
      <c r="E143" s="2" t="s">
        <v>8</v>
      </c>
      <c r="F143" s="2" t="s">
        <v>108</v>
      </c>
      <c r="G143" s="2" t="s">
        <v>20</v>
      </c>
      <c r="H143" s="2" t="s">
        <v>75</v>
      </c>
      <c r="I143" s="2" t="s">
        <v>109</v>
      </c>
      <c r="J143" s="5">
        <f>11/36</f>
        <v>0.30555555555555558</v>
      </c>
    </row>
    <row r="144" spans="1:10" ht="31.5" x14ac:dyDescent="0.25">
      <c r="A144" s="2" t="s">
        <v>303</v>
      </c>
      <c r="B144" s="2" t="s">
        <v>304</v>
      </c>
      <c r="C144" s="2" t="s">
        <v>305</v>
      </c>
      <c r="D144" s="2" t="s">
        <v>13</v>
      </c>
      <c r="E144" s="2" t="s">
        <v>7</v>
      </c>
      <c r="F144" s="2" t="s">
        <v>306</v>
      </c>
      <c r="G144" s="2" t="s">
        <v>20</v>
      </c>
      <c r="H144" s="2" t="s">
        <v>280</v>
      </c>
      <c r="I144" s="2" t="s">
        <v>307</v>
      </c>
      <c r="J144" s="5">
        <f>39/124</f>
        <v>0.31451612903225806</v>
      </c>
    </row>
    <row r="145" spans="1:10" ht="47.25" x14ac:dyDescent="0.25">
      <c r="A145" s="2" t="s">
        <v>198</v>
      </c>
      <c r="B145" s="2" t="s">
        <v>199</v>
      </c>
      <c r="C145" s="2" t="s">
        <v>200</v>
      </c>
      <c r="D145" s="2" t="s">
        <v>201</v>
      </c>
      <c r="E145" s="2" t="s">
        <v>189</v>
      </c>
      <c r="F145" s="2" t="s">
        <v>202</v>
      </c>
      <c r="G145" s="2" t="s">
        <v>20</v>
      </c>
      <c r="H145" s="2" t="s">
        <v>27</v>
      </c>
      <c r="I145" s="2" t="s">
        <v>203</v>
      </c>
      <c r="J145" s="5">
        <f>6/19</f>
        <v>0.31578947368421051</v>
      </c>
    </row>
    <row r="146" spans="1:10" ht="31.5" x14ac:dyDescent="0.25">
      <c r="A146" s="2" t="s">
        <v>263</v>
      </c>
      <c r="B146" s="2" t="s">
        <v>264</v>
      </c>
      <c r="C146" s="2" t="s">
        <v>265</v>
      </c>
      <c r="D146" s="2" t="s">
        <v>13</v>
      </c>
      <c r="E146" s="2" t="s">
        <v>80</v>
      </c>
      <c r="F146" s="2" t="s">
        <v>242</v>
      </c>
      <c r="G146" s="2" t="s">
        <v>20</v>
      </c>
      <c r="H146" s="2" t="s">
        <v>53</v>
      </c>
      <c r="I146" s="2" t="s">
        <v>255</v>
      </c>
      <c r="J146" s="5">
        <f>17/52</f>
        <v>0.32692307692307693</v>
      </c>
    </row>
    <row r="147" spans="1:10" x14ac:dyDescent="0.25">
      <c r="A147" s="2" t="s">
        <v>798</v>
      </c>
      <c r="B147" s="2" t="s">
        <v>799</v>
      </c>
      <c r="C147" s="2" t="s">
        <v>800</v>
      </c>
      <c r="D147" s="2" t="s">
        <v>13</v>
      </c>
      <c r="E147" s="2" t="s">
        <v>73</v>
      </c>
      <c r="F147" s="2" t="s">
        <v>801</v>
      </c>
      <c r="G147" s="2" t="s">
        <v>20</v>
      </c>
      <c r="H147" s="2" t="s">
        <v>27</v>
      </c>
      <c r="I147" s="2" t="s">
        <v>802</v>
      </c>
      <c r="J147" s="5">
        <f>5/15</f>
        <v>0.33333333333333331</v>
      </c>
    </row>
    <row r="148" spans="1:10" ht="31.5" x14ac:dyDescent="0.25">
      <c r="A148" s="2" t="s">
        <v>380</v>
      </c>
      <c r="B148" s="2" t="s">
        <v>381</v>
      </c>
      <c r="C148" s="2" t="s">
        <v>382</v>
      </c>
      <c r="D148" s="2" t="s">
        <v>13</v>
      </c>
      <c r="E148" s="2" t="s">
        <v>24</v>
      </c>
      <c r="F148" s="2" t="s">
        <v>383</v>
      </c>
      <c r="G148" s="2" t="s">
        <v>20</v>
      </c>
      <c r="H148" s="3" t="s">
        <v>18</v>
      </c>
      <c r="I148" s="2" t="s">
        <v>385</v>
      </c>
      <c r="J148" s="5">
        <f>48/141</f>
        <v>0.34042553191489361</v>
      </c>
    </row>
    <row r="149" spans="1:10" ht="31.5" x14ac:dyDescent="0.25">
      <c r="A149" s="2" t="s">
        <v>876</v>
      </c>
      <c r="B149" s="2" t="s">
        <v>882</v>
      </c>
      <c r="C149" s="2" t="s">
        <v>895</v>
      </c>
      <c r="D149" s="2" t="s">
        <v>13</v>
      </c>
      <c r="E149" s="2" t="s">
        <v>41</v>
      </c>
      <c r="F149" s="2" t="s">
        <v>901</v>
      </c>
      <c r="G149" s="2" t="s">
        <v>20</v>
      </c>
      <c r="H149" s="3" t="s">
        <v>197</v>
      </c>
      <c r="I149" s="2" t="s">
        <v>907</v>
      </c>
      <c r="J149" s="5">
        <f>41/116</f>
        <v>0.35344827586206895</v>
      </c>
    </row>
    <row r="150" spans="1:10" x14ac:dyDescent="0.25">
      <c r="A150" s="2" t="s">
        <v>806</v>
      </c>
      <c r="B150" s="2" t="s">
        <v>807</v>
      </c>
      <c r="C150" s="2" t="s">
        <v>808</v>
      </c>
      <c r="D150" s="2" t="s">
        <v>13</v>
      </c>
      <c r="E150" s="2" t="s">
        <v>67</v>
      </c>
      <c r="F150" s="2" t="s">
        <v>777</v>
      </c>
      <c r="G150" s="2" t="s">
        <v>20</v>
      </c>
      <c r="H150" s="2" t="s">
        <v>27</v>
      </c>
      <c r="I150" s="2" t="s">
        <v>778</v>
      </c>
      <c r="J150" s="5">
        <f>5/14</f>
        <v>0.35714285714285715</v>
      </c>
    </row>
    <row r="151" spans="1:10" ht="31.5" x14ac:dyDescent="0.25">
      <c r="A151" s="2" t="s">
        <v>826</v>
      </c>
      <c r="B151" s="2" t="s">
        <v>827</v>
      </c>
      <c r="C151" s="2" t="s">
        <v>828</v>
      </c>
      <c r="D151" s="2" t="s">
        <v>13</v>
      </c>
      <c r="E151" s="2" t="s">
        <v>67</v>
      </c>
      <c r="F151" s="2" t="s">
        <v>777</v>
      </c>
      <c r="G151" s="2" t="s">
        <v>20</v>
      </c>
      <c r="H151" s="2" t="s">
        <v>27</v>
      </c>
      <c r="I151" s="2" t="s">
        <v>778</v>
      </c>
      <c r="J151" s="5">
        <f>5/14</f>
        <v>0.35714285714285715</v>
      </c>
    </row>
    <row r="152" spans="1:10" ht="31.5" x14ac:dyDescent="0.25">
      <c r="A152" s="2" t="s">
        <v>774</v>
      </c>
      <c r="B152" s="2" t="s">
        <v>775</v>
      </c>
      <c r="C152" s="2" t="s">
        <v>776</v>
      </c>
      <c r="D152" s="2" t="s">
        <v>13</v>
      </c>
      <c r="E152" s="2" t="s">
        <v>67</v>
      </c>
      <c r="F152" s="2" t="s">
        <v>777</v>
      </c>
      <c r="G152" s="2" t="s">
        <v>20</v>
      </c>
      <c r="H152" s="2" t="s">
        <v>27</v>
      </c>
      <c r="I152" s="2" t="s">
        <v>778</v>
      </c>
      <c r="J152" s="5">
        <f>5/14</f>
        <v>0.35714285714285715</v>
      </c>
    </row>
    <row r="153" spans="1:10" ht="31.5" x14ac:dyDescent="0.25">
      <c r="A153" s="2" t="s">
        <v>532</v>
      </c>
      <c r="B153" s="2" t="s">
        <v>533</v>
      </c>
      <c r="C153" s="2" t="s">
        <v>534</v>
      </c>
      <c r="D153" s="2" t="s">
        <v>13</v>
      </c>
      <c r="E153" s="2" t="s">
        <v>8</v>
      </c>
      <c r="F153" s="2" t="s">
        <v>506</v>
      </c>
      <c r="G153" s="2" t="s">
        <v>20</v>
      </c>
      <c r="H153" s="2" t="s">
        <v>204</v>
      </c>
      <c r="I153" s="2" t="s">
        <v>535</v>
      </c>
      <c r="J153" s="5">
        <f>56/154</f>
        <v>0.36363636363636365</v>
      </c>
    </row>
    <row r="154" spans="1:10" ht="31.5" x14ac:dyDescent="0.25">
      <c r="A154" s="2" t="s">
        <v>170</v>
      </c>
      <c r="B154" s="2" t="s">
        <v>171</v>
      </c>
      <c r="C154" s="2" t="s">
        <v>172</v>
      </c>
      <c r="D154" s="2" t="s">
        <v>13</v>
      </c>
      <c r="E154" s="2" t="s">
        <v>7</v>
      </c>
      <c r="F154" s="2" t="s">
        <v>144</v>
      </c>
      <c r="G154" s="2" t="s">
        <v>20</v>
      </c>
      <c r="H154" s="2" t="s">
        <v>27</v>
      </c>
      <c r="I154" s="2" t="s">
        <v>145</v>
      </c>
      <c r="J154" s="5">
        <f t="shared" ref="J154:J159" si="3">7/19</f>
        <v>0.36842105263157893</v>
      </c>
    </row>
    <row r="155" spans="1:10" ht="31.5" x14ac:dyDescent="0.25">
      <c r="A155" s="2" t="s">
        <v>141</v>
      </c>
      <c r="B155" s="2" t="s">
        <v>142</v>
      </c>
      <c r="C155" s="2" t="s">
        <v>143</v>
      </c>
      <c r="D155" s="2" t="s">
        <v>13</v>
      </c>
      <c r="E155" s="2" t="s">
        <v>7</v>
      </c>
      <c r="F155" s="2" t="s">
        <v>144</v>
      </c>
      <c r="G155" s="2" t="s">
        <v>20</v>
      </c>
      <c r="H155" s="2" t="s">
        <v>27</v>
      </c>
      <c r="I155" s="2" t="s">
        <v>145</v>
      </c>
      <c r="J155" s="5">
        <f t="shared" si="3"/>
        <v>0.36842105263157893</v>
      </c>
    </row>
    <row r="156" spans="1:10" ht="31.5" x14ac:dyDescent="0.25">
      <c r="A156" s="2" t="s">
        <v>182</v>
      </c>
      <c r="B156" s="2" t="s">
        <v>183</v>
      </c>
      <c r="C156" s="2" t="s">
        <v>184</v>
      </c>
      <c r="D156" s="2" t="s">
        <v>13</v>
      </c>
      <c r="E156" s="2" t="s">
        <v>7</v>
      </c>
      <c r="F156" s="2" t="s">
        <v>144</v>
      </c>
      <c r="G156" s="2" t="s">
        <v>20</v>
      </c>
      <c r="H156" s="2" t="s">
        <v>27</v>
      </c>
      <c r="I156" s="2" t="s">
        <v>145</v>
      </c>
      <c r="J156" s="5">
        <f t="shared" si="3"/>
        <v>0.36842105263157893</v>
      </c>
    </row>
    <row r="157" spans="1:10" ht="31.5" x14ac:dyDescent="0.25">
      <c r="A157" s="2" t="s">
        <v>179</v>
      </c>
      <c r="B157" s="2" t="s">
        <v>180</v>
      </c>
      <c r="C157" s="2" t="s">
        <v>181</v>
      </c>
      <c r="D157" s="2" t="s">
        <v>13</v>
      </c>
      <c r="E157" s="2" t="s">
        <v>7</v>
      </c>
      <c r="F157" s="2" t="s">
        <v>144</v>
      </c>
      <c r="G157" s="2" t="s">
        <v>20</v>
      </c>
      <c r="H157" s="2" t="s">
        <v>27</v>
      </c>
      <c r="I157" s="2" t="s">
        <v>145</v>
      </c>
      <c r="J157" s="5">
        <f t="shared" si="3"/>
        <v>0.36842105263157893</v>
      </c>
    </row>
    <row r="158" spans="1:10" ht="31.5" x14ac:dyDescent="0.25">
      <c r="A158" s="2" t="s">
        <v>479</v>
      </c>
      <c r="B158" s="2" t="s">
        <v>480</v>
      </c>
      <c r="C158" s="2" t="s">
        <v>481</v>
      </c>
      <c r="D158" s="2" t="s">
        <v>13</v>
      </c>
      <c r="E158" s="2" t="s">
        <v>189</v>
      </c>
      <c r="F158" s="2" t="s">
        <v>417</v>
      </c>
      <c r="G158" s="2" t="s">
        <v>20</v>
      </c>
      <c r="H158" s="2" t="s">
        <v>27</v>
      </c>
      <c r="I158" s="2" t="s">
        <v>145</v>
      </c>
      <c r="J158" s="5">
        <f t="shared" si="3"/>
        <v>0.36842105263157893</v>
      </c>
    </row>
    <row r="159" spans="1:10" ht="47.25" x14ac:dyDescent="0.25">
      <c r="A159" s="2" t="s">
        <v>470</v>
      </c>
      <c r="B159" s="2" t="s">
        <v>471</v>
      </c>
      <c r="C159" s="2" t="s">
        <v>472</v>
      </c>
      <c r="D159" s="2" t="s">
        <v>13</v>
      </c>
      <c r="E159" s="2" t="s">
        <v>189</v>
      </c>
      <c r="F159" s="2" t="s">
        <v>417</v>
      </c>
      <c r="G159" s="2" t="s">
        <v>20</v>
      </c>
      <c r="H159" s="2" t="s">
        <v>27</v>
      </c>
      <c r="I159" s="2" t="s">
        <v>145</v>
      </c>
      <c r="J159" s="5">
        <f t="shared" si="3"/>
        <v>0.36842105263157893</v>
      </c>
    </row>
    <row r="160" spans="1:10" ht="31.5" x14ac:dyDescent="0.25">
      <c r="A160" s="2" t="s">
        <v>871</v>
      </c>
      <c r="B160" s="2" t="s">
        <v>872</v>
      </c>
      <c r="C160" s="2" t="s">
        <v>885</v>
      </c>
      <c r="D160" s="2" t="s">
        <v>13</v>
      </c>
      <c r="E160" s="2" t="s">
        <v>86</v>
      </c>
      <c r="F160" s="2" t="s">
        <v>899</v>
      </c>
      <c r="G160" s="2" t="s">
        <v>20</v>
      </c>
      <c r="H160" s="3" t="s">
        <v>197</v>
      </c>
      <c r="I160" s="2" t="s">
        <v>902</v>
      </c>
      <c r="J160" s="5">
        <f>35/94</f>
        <v>0.37234042553191488</v>
      </c>
    </row>
    <row r="161" spans="1:10" ht="31.5" x14ac:dyDescent="0.25">
      <c r="A161" s="2" t="s">
        <v>878</v>
      </c>
      <c r="B161" s="2" t="s">
        <v>884</v>
      </c>
      <c r="C161" s="2" t="s">
        <v>897</v>
      </c>
      <c r="D161" s="2" t="s">
        <v>13</v>
      </c>
      <c r="E161" s="2" t="s">
        <v>80</v>
      </c>
      <c r="F161" s="2" t="s">
        <v>231</v>
      </c>
      <c r="G161" s="2" t="s">
        <v>20</v>
      </c>
      <c r="H161" s="3" t="s">
        <v>53</v>
      </c>
      <c r="I161" s="2" t="s">
        <v>269</v>
      </c>
      <c r="J161" s="5">
        <f>21/52</f>
        <v>0.40384615384615385</v>
      </c>
    </row>
    <row r="162" spans="1:10" ht="31.5" x14ac:dyDescent="0.25">
      <c r="A162" s="2" t="s">
        <v>266</v>
      </c>
      <c r="B162" s="2" t="s">
        <v>267</v>
      </c>
      <c r="C162" s="2" t="s">
        <v>268</v>
      </c>
      <c r="D162" s="2" t="s">
        <v>13</v>
      </c>
      <c r="E162" s="2" t="s">
        <v>80</v>
      </c>
      <c r="F162" s="2" t="s">
        <v>231</v>
      </c>
      <c r="G162" s="2" t="s">
        <v>20</v>
      </c>
      <c r="H162" s="2" t="s">
        <v>53</v>
      </c>
      <c r="I162" s="2" t="s">
        <v>269</v>
      </c>
      <c r="J162" s="5">
        <f>21/52</f>
        <v>0.40384615384615385</v>
      </c>
    </row>
    <row r="163" spans="1:10" x14ac:dyDescent="0.25">
      <c r="A163" s="2" t="s">
        <v>869</v>
      </c>
      <c r="B163" s="2" t="s">
        <v>870</v>
      </c>
      <c r="C163" s="2" t="s">
        <v>890</v>
      </c>
      <c r="D163" s="2" t="s">
        <v>13</v>
      </c>
      <c r="E163" s="2" t="s">
        <v>14</v>
      </c>
      <c r="F163" s="2" t="s">
        <v>384</v>
      </c>
      <c r="G163" s="2" t="s">
        <v>20</v>
      </c>
      <c r="H163" s="3" t="s">
        <v>18</v>
      </c>
      <c r="I163" s="2" t="s">
        <v>903</v>
      </c>
      <c r="J163" s="5">
        <f>59/145</f>
        <v>0.40689655172413791</v>
      </c>
    </row>
    <row r="164" spans="1:10" x14ac:dyDescent="0.25">
      <c r="A164" s="2" t="s">
        <v>861</v>
      </c>
      <c r="B164" s="2" t="s">
        <v>862</v>
      </c>
      <c r="C164" s="2" t="s">
        <v>886</v>
      </c>
      <c r="D164" s="2" t="s">
        <v>13</v>
      </c>
      <c r="E164" s="2" t="s">
        <v>14</v>
      </c>
      <c r="F164" s="2" t="s">
        <v>384</v>
      </c>
      <c r="G164" s="2" t="s">
        <v>20</v>
      </c>
      <c r="H164" s="3" t="s">
        <v>18</v>
      </c>
      <c r="I164" s="2" t="s">
        <v>903</v>
      </c>
      <c r="J164" s="5">
        <f>59/145</f>
        <v>0.40689655172413791</v>
      </c>
    </row>
    <row r="165" spans="1:10" x14ac:dyDescent="0.25">
      <c r="A165" s="2" t="s">
        <v>867</v>
      </c>
      <c r="B165" s="2" t="s">
        <v>868</v>
      </c>
      <c r="C165" s="2" t="s">
        <v>889</v>
      </c>
      <c r="D165" s="2" t="s">
        <v>13</v>
      </c>
      <c r="E165" s="2" t="s">
        <v>14</v>
      </c>
      <c r="F165" s="2" t="s">
        <v>384</v>
      </c>
      <c r="G165" s="2" t="s">
        <v>20</v>
      </c>
      <c r="H165" s="3" t="s">
        <v>18</v>
      </c>
      <c r="I165" s="2" t="s">
        <v>903</v>
      </c>
      <c r="J165" s="5">
        <f>59/145</f>
        <v>0.40689655172413791</v>
      </c>
    </row>
    <row r="166" spans="1:10" ht="31.5" x14ac:dyDescent="0.25">
      <c r="A166" s="2" t="s">
        <v>213</v>
      </c>
      <c r="B166" s="2" t="s">
        <v>214</v>
      </c>
      <c r="C166" s="2" t="s">
        <v>215</v>
      </c>
      <c r="D166" s="2" t="s">
        <v>13</v>
      </c>
      <c r="E166" s="2" t="s">
        <v>189</v>
      </c>
      <c r="F166" s="2" t="s">
        <v>216</v>
      </c>
      <c r="G166" s="2" t="s">
        <v>20</v>
      </c>
      <c r="H166" s="2" t="s">
        <v>53</v>
      </c>
      <c r="I166" s="2" t="s">
        <v>217</v>
      </c>
      <c r="J166" s="5">
        <f>24/58</f>
        <v>0.41379310344827586</v>
      </c>
    </row>
    <row r="167" spans="1:10" ht="31.5" x14ac:dyDescent="0.25">
      <c r="A167" s="2" t="s">
        <v>451</v>
      </c>
      <c r="B167" s="2" t="s">
        <v>452</v>
      </c>
      <c r="C167" s="2" t="s">
        <v>453</v>
      </c>
      <c r="D167" s="2" t="s">
        <v>13</v>
      </c>
      <c r="E167" s="2" t="s">
        <v>189</v>
      </c>
      <c r="F167" s="2" t="s">
        <v>60</v>
      </c>
      <c r="G167" s="2" t="s">
        <v>20</v>
      </c>
      <c r="H167" s="2" t="s">
        <v>75</v>
      </c>
      <c r="I167" s="2" t="s">
        <v>454</v>
      </c>
      <c r="J167" s="5">
        <f>15/36</f>
        <v>0.41666666666666669</v>
      </c>
    </row>
    <row r="168" spans="1:10" x14ac:dyDescent="0.25">
      <c r="A168" s="2" t="s">
        <v>818</v>
      </c>
      <c r="B168" s="2" t="s">
        <v>819</v>
      </c>
      <c r="C168" s="2" t="s">
        <v>820</v>
      </c>
      <c r="D168" s="2" t="s">
        <v>13</v>
      </c>
      <c r="E168" s="2" t="s">
        <v>67</v>
      </c>
      <c r="F168" s="2" t="s">
        <v>821</v>
      </c>
      <c r="G168" s="2" t="s">
        <v>20</v>
      </c>
      <c r="H168" s="2" t="s">
        <v>53</v>
      </c>
      <c r="I168" s="2" t="s">
        <v>822</v>
      </c>
      <c r="J168" s="5">
        <f>18/43</f>
        <v>0.41860465116279072</v>
      </c>
    </row>
    <row r="169" spans="1:10" ht="31.5" x14ac:dyDescent="0.25">
      <c r="A169" s="2" t="s">
        <v>749</v>
      </c>
      <c r="B169" s="2" t="s">
        <v>750</v>
      </c>
      <c r="C169" s="2" t="s">
        <v>751</v>
      </c>
      <c r="D169" s="2" t="s">
        <v>13</v>
      </c>
      <c r="E169" s="2" t="s">
        <v>73</v>
      </c>
      <c r="F169" s="2" t="s">
        <v>282</v>
      </c>
      <c r="G169" s="2" t="s">
        <v>20</v>
      </c>
      <c r="H169" s="2" t="s">
        <v>204</v>
      </c>
      <c r="I169" s="2" t="s">
        <v>752</v>
      </c>
      <c r="J169" s="5">
        <f>52/124</f>
        <v>0.41935483870967744</v>
      </c>
    </row>
    <row r="170" spans="1:10" ht="31.5" x14ac:dyDescent="0.25">
      <c r="A170" s="2" t="s">
        <v>220</v>
      </c>
      <c r="B170" s="2" t="s">
        <v>221</v>
      </c>
      <c r="C170" s="2" t="s">
        <v>222</v>
      </c>
      <c r="D170" s="2" t="s">
        <v>13</v>
      </c>
      <c r="E170" s="2" t="s">
        <v>7</v>
      </c>
      <c r="F170" s="2" t="s">
        <v>223</v>
      </c>
      <c r="G170" s="2" t="s">
        <v>20</v>
      </c>
      <c r="H170" s="2" t="s">
        <v>224</v>
      </c>
      <c r="I170" s="2" t="s">
        <v>225</v>
      </c>
      <c r="J170" s="5">
        <f>22/52</f>
        <v>0.42307692307692307</v>
      </c>
    </row>
    <row r="171" spans="1:10" ht="31.5" x14ac:dyDescent="0.25">
      <c r="A171" s="2" t="s">
        <v>627</v>
      </c>
      <c r="B171" s="2" t="s">
        <v>628</v>
      </c>
      <c r="C171" s="2" t="s">
        <v>629</v>
      </c>
      <c r="D171" s="2" t="s">
        <v>13</v>
      </c>
      <c r="E171" s="2" t="s">
        <v>41</v>
      </c>
      <c r="F171" s="2" t="s">
        <v>630</v>
      </c>
      <c r="G171" s="2" t="s">
        <v>20</v>
      </c>
      <c r="H171" s="2" t="s">
        <v>308</v>
      </c>
      <c r="I171" s="2" t="s">
        <v>631</v>
      </c>
      <c r="J171" s="5">
        <f>81/190</f>
        <v>0.4263157894736842</v>
      </c>
    </row>
    <row r="172" spans="1:10" ht="31.5" x14ac:dyDescent="0.25">
      <c r="A172" s="2" t="s">
        <v>116</v>
      </c>
      <c r="B172" s="2" t="s">
        <v>117</v>
      </c>
      <c r="C172" s="2" t="s">
        <v>118</v>
      </c>
      <c r="D172" s="2" t="s">
        <v>13</v>
      </c>
      <c r="E172" s="2" t="s">
        <v>8</v>
      </c>
      <c r="F172" s="2" t="s">
        <v>119</v>
      </c>
      <c r="G172" s="2" t="s">
        <v>20</v>
      </c>
      <c r="H172" s="2" t="s">
        <v>120</v>
      </c>
      <c r="I172" s="2" t="s">
        <v>121</v>
      </c>
      <c r="J172" s="5">
        <f>70/154</f>
        <v>0.45454545454545453</v>
      </c>
    </row>
    <row r="173" spans="1:10" ht="31.5" x14ac:dyDescent="0.25">
      <c r="A173" s="2" t="s">
        <v>256</v>
      </c>
      <c r="B173" s="2" t="s">
        <v>257</v>
      </c>
      <c r="C173" s="2" t="s">
        <v>258</v>
      </c>
      <c r="D173" s="2" t="s">
        <v>13</v>
      </c>
      <c r="E173" s="2" t="s">
        <v>80</v>
      </c>
      <c r="F173" s="2" t="s">
        <v>259</v>
      </c>
      <c r="G173" s="2" t="s">
        <v>20</v>
      </c>
      <c r="H173" s="2" t="s">
        <v>153</v>
      </c>
      <c r="I173" s="2" t="s">
        <v>260</v>
      </c>
      <c r="J173" s="5">
        <f>100/216</f>
        <v>0.46296296296296297</v>
      </c>
    </row>
    <row r="174" spans="1:10" ht="31.5" x14ac:dyDescent="0.25">
      <c r="A174" s="2" t="s">
        <v>733</v>
      </c>
      <c r="B174" s="2" t="s">
        <v>734</v>
      </c>
      <c r="C174" s="2" t="s">
        <v>735</v>
      </c>
      <c r="D174" s="2" t="s">
        <v>13</v>
      </c>
      <c r="E174" s="2" t="s">
        <v>86</v>
      </c>
      <c r="F174" s="2" t="s">
        <v>402</v>
      </c>
      <c r="G174" s="2" t="s">
        <v>20</v>
      </c>
      <c r="H174" s="2" t="s">
        <v>75</v>
      </c>
      <c r="I174" s="2" t="s">
        <v>737</v>
      </c>
      <c r="J174" s="5">
        <f>13/28</f>
        <v>0.4642857142857143</v>
      </c>
    </row>
    <row r="175" spans="1:10" ht="31.5" x14ac:dyDescent="0.25">
      <c r="A175" s="2" t="s">
        <v>207</v>
      </c>
      <c r="B175" s="2" t="s">
        <v>208</v>
      </c>
      <c r="C175" s="2" t="s">
        <v>209</v>
      </c>
      <c r="D175" s="2" t="s">
        <v>13</v>
      </c>
      <c r="E175" s="2" t="s">
        <v>189</v>
      </c>
      <c r="F175" s="2" t="s">
        <v>210</v>
      </c>
      <c r="G175" s="2" t="s">
        <v>20</v>
      </c>
      <c r="H175" s="2" t="s">
        <v>137</v>
      </c>
      <c r="I175" s="2" t="s">
        <v>211</v>
      </c>
      <c r="J175" s="5">
        <f>30/64</f>
        <v>0.46875</v>
      </c>
    </row>
    <row r="176" spans="1:10" ht="31.5" x14ac:dyDescent="0.25">
      <c r="A176" s="2" t="s">
        <v>387</v>
      </c>
      <c r="B176" s="2" t="s">
        <v>388</v>
      </c>
      <c r="C176" s="2" t="s">
        <v>389</v>
      </c>
      <c r="D176" s="2" t="s">
        <v>13</v>
      </c>
      <c r="E176" s="2" t="s">
        <v>14</v>
      </c>
      <c r="F176" s="2" t="s">
        <v>390</v>
      </c>
      <c r="G176" s="2" t="s">
        <v>20</v>
      </c>
      <c r="H176" s="2" t="s">
        <v>65</v>
      </c>
      <c r="I176" s="2" t="s">
        <v>232</v>
      </c>
      <c r="J176" s="5">
        <f>27/57</f>
        <v>0.47368421052631576</v>
      </c>
    </row>
    <row r="177" spans="1:10" ht="31.5" x14ac:dyDescent="0.25">
      <c r="A177" s="2" t="s">
        <v>745</v>
      </c>
      <c r="B177" s="2" t="s">
        <v>746</v>
      </c>
      <c r="C177" s="2" t="s">
        <v>747</v>
      </c>
      <c r="D177" s="2" t="s">
        <v>13</v>
      </c>
      <c r="E177" s="2" t="s">
        <v>73</v>
      </c>
      <c r="F177" s="2" t="s">
        <v>736</v>
      </c>
      <c r="G177" s="2" t="s">
        <v>20</v>
      </c>
      <c r="H177" s="2" t="s">
        <v>75</v>
      </c>
      <c r="I177" s="2" t="s">
        <v>748</v>
      </c>
      <c r="J177" s="5">
        <f>12/25</f>
        <v>0.48</v>
      </c>
    </row>
    <row r="178" spans="1:10" ht="31.5" x14ac:dyDescent="0.25">
      <c r="A178" s="2" t="s">
        <v>332</v>
      </c>
      <c r="B178" s="2" t="s">
        <v>333</v>
      </c>
      <c r="C178" s="2" t="s">
        <v>334</v>
      </c>
      <c r="D178" s="2" t="s">
        <v>13</v>
      </c>
      <c r="E178" s="2" t="s">
        <v>80</v>
      </c>
      <c r="F178" s="2" t="s">
        <v>335</v>
      </c>
      <c r="G178" s="2" t="s">
        <v>20</v>
      </c>
      <c r="H178" s="2" t="s">
        <v>65</v>
      </c>
      <c r="I178" s="2" t="s">
        <v>336</v>
      </c>
      <c r="J178" s="5">
        <f>35/72</f>
        <v>0.4861111111111111</v>
      </c>
    </row>
    <row r="179" spans="1:10" ht="31.5" x14ac:dyDescent="0.25">
      <c r="A179" s="2" t="s">
        <v>581</v>
      </c>
      <c r="B179" s="2" t="s">
        <v>582</v>
      </c>
      <c r="C179" s="2" t="s">
        <v>334</v>
      </c>
      <c r="D179" s="2" t="s">
        <v>13</v>
      </c>
      <c r="E179" s="2" t="s">
        <v>80</v>
      </c>
      <c r="F179" s="2" t="s">
        <v>335</v>
      </c>
      <c r="G179" s="2" t="s">
        <v>20</v>
      </c>
      <c r="H179" s="2" t="s">
        <v>65</v>
      </c>
      <c r="I179" s="2" t="s">
        <v>336</v>
      </c>
      <c r="J179" s="5">
        <f>35/72</f>
        <v>0.4861111111111111</v>
      </c>
    </row>
    <row r="180" spans="1:10" x14ac:dyDescent="0.25">
      <c r="A180" s="2" t="s">
        <v>233</v>
      </c>
      <c r="B180" s="2" t="s">
        <v>234</v>
      </c>
      <c r="C180" s="2" t="s">
        <v>235</v>
      </c>
      <c r="D180" s="2" t="s">
        <v>13</v>
      </c>
      <c r="E180" s="2" t="s">
        <v>8</v>
      </c>
      <c r="F180" s="2" t="s">
        <v>236</v>
      </c>
      <c r="G180" s="2" t="s">
        <v>25</v>
      </c>
      <c r="H180" s="2" t="s">
        <v>18</v>
      </c>
      <c r="I180" s="2" t="s">
        <v>237</v>
      </c>
      <c r="J180" s="5">
        <f>72/133</f>
        <v>0.54135338345864659</v>
      </c>
    </row>
    <row r="181" spans="1:10" ht="31.5" x14ac:dyDescent="0.25">
      <c r="A181" s="2" t="s">
        <v>369</v>
      </c>
      <c r="B181" s="2" t="s">
        <v>370</v>
      </c>
      <c r="C181" s="2" t="s">
        <v>371</v>
      </c>
      <c r="D181" s="2" t="s">
        <v>13</v>
      </c>
      <c r="E181" s="2" t="s">
        <v>24</v>
      </c>
      <c r="F181" s="2" t="s">
        <v>372</v>
      </c>
      <c r="G181" s="2" t="s">
        <v>25</v>
      </c>
      <c r="H181" s="2" t="s">
        <v>373</v>
      </c>
      <c r="I181" s="2" t="s">
        <v>185</v>
      </c>
      <c r="J181" s="5">
        <f>16/28</f>
        <v>0.5714285714285714</v>
      </c>
    </row>
    <row r="182" spans="1:10" ht="31.5" x14ac:dyDescent="0.25">
      <c r="A182" s="2" t="s">
        <v>873</v>
      </c>
      <c r="B182" s="2" t="s">
        <v>879</v>
      </c>
      <c r="C182" s="2" t="s">
        <v>891</v>
      </c>
      <c r="D182" s="2" t="s">
        <v>13</v>
      </c>
      <c r="E182" s="2" t="s">
        <v>24</v>
      </c>
      <c r="F182" s="2" t="s">
        <v>341</v>
      </c>
      <c r="G182" s="2" t="s">
        <v>25</v>
      </c>
      <c r="H182" s="3" t="s">
        <v>197</v>
      </c>
      <c r="I182" s="2" t="s">
        <v>904</v>
      </c>
      <c r="J182" s="5">
        <f>69/111</f>
        <v>0.6216216216216216</v>
      </c>
    </row>
    <row r="183" spans="1:10" ht="31.5" x14ac:dyDescent="0.25">
      <c r="A183" s="2" t="s">
        <v>77</v>
      </c>
      <c r="B183" s="2" t="s">
        <v>78</v>
      </c>
      <c r="C183" s="2" t="s">
        <v>79</v>
      </c>
      <c r="D183" s="2" t="s">
        <v>13</v>
      </c>
      <c r="E183" s="2" t="s">
        <v>80</v>
      </c>
      <c r="F183" s="2" t="s">
        <v>81</v>
      </c>
      <c r="G183" s="2" t="s">
        <v>25</v>
      </c>
      <c r="H183" s="2" t="s">
        <v>27</v>
      </c>
      <c r="I183" s="2" t="s">
        <v>82</v>
      </c>
      <c r="J183" s="5">
        <f>14/22</f>
        <v>0.63636363636363635</v>
      </c>
    </row>
    <row r="184" spans="1:10" ht="31.5" x14ac:dyDescent="0.25">
      <c r="A184" s="2" t="s">
        <v>622</v>
      </c>
      <c r="B184" s="2" t="s">
        <v>623</v>
      </c>
      <c r="C184" s="2" t="s">
        <v>624</v>
      </c>
      <c r="D184" s="2" t="s">
        <v>13</v>
      </c>
      <c r="E184" s="2" t="s">
        <v>41</v>
      </c>
      <c r="F184" s="2" t="s">
        <v>625</v>
      </c>
      <c r="G184" s="2" t="s">
        <v>25</v>
      </c>
      <c r="H184" s="2" t="s">
        <v>311</v>
      </c>
      <c r="I184" s="2" t="s">
        <v>626</v>
      </c>
      <c r="J184" s="5">
        <f>90/136</f>
        <v>0.66176470588235292</v>
      </c>
    </row>
    <row r="185" spans="1:10" ht="47.25" x14ac:dyDescent="0.25">
      <c r="A185" s="2" t="s">
        <v>516</v>
      </c>
      <c r="B185" s="2" t="s">
        <v>517</v>
      </c>
      <c r="C185" s="2" t="s">
        <v>518</v>
      </c>
      <c r="D185" s="2" t="s">
        <v>13</v>
      </c>
      <c r="E185" s="2" t="s">
        <v>7</v>
      </c>
      <c r="F185" s="2" t="s">
        <v>477</v>
      </c>
      <c r="G185" s="2" t="s">
        <v>25</v>
      </c>
      <c r="H185" s="2" t="s">
        <v>75</v>
      </c>
      <c r="I185" s="2" t="s">
        <v>519</v>
      </c>
      <c r="J185" s="5">
        <f>27/36</f>
        <v>0.75</v>
      </c>
    </row>
    <row r="186" spans="1:10" ht="47.25" x14ac:dyDescent="0.25">
      <c r="A186" s="2" t="s">
        <v>149</v>
      </c>
      <c r="B186" s="2" t="s">
        <v>150</v>
      </c>
      <c r="C186" s="2" t="s">
        <v>151</v>
      </c>
      <c r="D186" s="2" t="s">
        <v>13</v>
      </c>
      <c r="E186" s="2" t="s">
        <v>7</v>
      </c>
      <c r="F186" s="2" t="s">
        <v>152</v>
      </c>
      <c r="G186" s="2" t="s">
        <v>31</v>
      </c>
      <c r="H186" s="2" t="s">
        <v>153</v>
      </c>
      <c r="I186" s="2" t="s">
        <v>154</v>
      </c>
      <c r="J186" s="5">
        <f>171/225</f>
        <v>0.76</v>
      </c>
    </row>
    <row r="187" spans="1:10" ht="31.5" x14ac:dyDescent="0.25">
      <c r="A187" s="2" t="s">
        <v>840</v>
      </c>
      <c r="B187" s="2" t="s">
        <v>841</v>
      </c>
      <c r="C187" s="2" t="s">
        <v>842</v>
      </c>
      <c r="D187" s="2" t="s">
        <v>13</v>
      </c>
      <c r="E187" s="2" t="s">
        <v>86</v>
      </c>
      <c r="F187" s="2" t="s">
        <v>284</v>
      </c>
      <c r="G187" s="2" t="s">
        <v>31</v>
      </c>
      <c r="H187" s="2" t="s">
        <v>18</v>
      </c>
      <c r="I187" s="2" t="s">
        <v>797</v>
      </c>
      <c r="J187" s="5">
        <f>118/141</f>
        <v>0.83687943262411346</v>
      </c>
    </row>
    <row r="188" spans="1:10" x14ac:dyDescent="0.25">
      <c r="A188" s="2" t="s">
        <v>155</v>
      </c>
      <c r="B188" s="2" t="s">
        <v>156</v>
      </c>
      <c r="C188" s="2" t="s">
        <v>157</v>
      </c>
      <c r="D188" s="2" t="s">
        <v>13</v>
      </c>
      <c r="E188" s="2" t="s">
        <v>7</v>
      </c>
      <c r="F188" s="2" t="s">
        <v>158</v>
      </c>
      <c r="G188" s="2" t="s">
        <v>31</v>
      </c>
      <c r="H188" s="2" t="s">
        <v>159</v>
      </c>
      <c r="I188" s="2" t="s">
        <v>160</v>
      </c>
      <c r="J188" s="5">
        <f>217/253</f>
        <v>0.85770750988142297</v>
      </c>
    </row>
    <row r="189" spans="1:10" ht="31.5" x14ac:dyDescent="0.25">
      <c r="A189" s="2" t="s">
        <v>473</v>
      </c>
      <c r="B189" s="2" t="s">
        <v>474</v>
      </c>
      <c r="C189" s="2" t="s">
        <v>475</v>
      </c>
      <c r="D189" s="2" t="s">
        <v>13</v>
      </c>
      <c r="E189" s="2" t="s">
        <v>189</v>
      </c>
      <c r="F189" s="2" t="s">
        <v>476</v>
      </c>
      <c r="G189" s="2" t="s">
        <v>31</v>
      </c>
      <c r="H189" s="2" t="s">
        <v>75</v>
      </c>
      <c r="I189" s="2" t="s">
        <v>478</v>
      </c>
      <c r="J189" s="5">
        <f>31/36</f>
        <v>0.86111111111111116</v>
      </c>
    </row>
    <row r="190" spans="1:10" x14ac:dyDescent="0.25">
      <c r="A190" s="2" t="s">
        <v>636</v>
      </c>
      <c r="B190" s="2" t="s">
        <v>637</v>
      </c>
      <c r="C190" s="2" t="s">
        <v>638</v>
      </c>
      <c r="D190" s="2" t="s">
        <v>13</v>
      </c>
      <c r="E190" s="2" t="s">
        <v>24</v>
      </c>
      <c r="F190" s="2" t="s">
        <v>639</v>
      </c>
      <c r="G190" s="2" t="s">
        <v>31</v>
      </c>
      <c r="H190" s="2" t="s">
        <v>120</v>
      </c>
      <c r="I190" s="2" t="s">
        <v>640</v>
      </c>
      <c r="J190" s="5">
        <f>133/153</f>
        <v>0.86928104575163401</v>
      </c>
    </row>
    <row r="191" spans="1:10" ht="31.5" x14ac:dyDescent="0.25">
      <c r="A191" s="2" t="s">
        <v>572</v>
      </c>
      <c r="B191" s="2" t="s">
        <v>573</v>
      </c>
      <c r="C191" s="2" t="s">
        <v>574</v>
      </c>
      <c r="D191" s="2" t="s">
        <v>13</v>
      </c>
      <c r="E191" s="2" t="s">
        <v>80</v>
      </c>
      <c r="F191" s="2" t="s">
        <v>5</v>
      </c>
      <c r="G191" s="2" t="s">
        <v>31</v>
      </c>
      <c r="H191" s="2" t="s">
        <v>300</v>
      </c>
      <c r="I191" s="2" t="s">
        <v>575</v>
      </c>
      <c r="J191" s="5">
        <f>162/165</f>
        <v>0.98181818181818181</v>
      </c>
    </row>
    <row r="192" spans="1:10" ht="31.5" x14ac:dyDescent="0.25">
      <c r="A192" s="2" t="s">
        <v>719</v>
      </c>
      <c r="B192" s="2" t="s">
        <v>720</v>
      </c>
      <c r="C192" s="2" t="s">
        <v>721</v>
      </c>
      <c r="D192" s="2" t="s">
        <v>13</v>
      </c>
      <c r="E192" s="2" t="s">
        <v>14</v>
      </c>
      <c r="F192" s="2" t="s">
        <v>5</v>
      </c>
      <c r="G192" s="2" t="s">
        <v>5</v>
      </c>
      <c r="H192" s="2" t="s">
        <v>5</v>
      </c>
      <c r="I192" s="2" t="s">
        <v>5</v>
      </c>
      <c r="J192" s="5" t="s">
        <v>5</v>
      </c>
    </row>
    <row r="193" spans="1:10" ht="31.5" x14ac:dyDescent="0.25">
      <c r="A193" s="2" t="s">
        <v>545</v>
      </c>
      <c r="B193" s="2" t="s">
        <v>546</v>
      </c>
      <c r="C193" s="2" t="s">
        <v>309</v>
      </c>
      <c r="D193" s="2" t="s">
        <v>13</v>
      </c>
      <c r="E193" s="2" t="s">
        <v>8</v>
      </c>
      <c r="F193" s="2" t="s">
        <v>5</v>
      </c>
      <c r="G193" s="2" t="s">
        <v>5</v>
      </c>
      <c r="H193" s="2" t="s">
        <v>5</v>
      </c>
      <c r="I193" s="2" t="s">
        <v>5</v>
      </c>
      <c r="J193" s="5" t="s">
        <v>5</v>
      </c>
    </row>
    <row r="194" spans="1:10" ht="31.5" x14ac:dyDescent="0.25">
      <c r="A194" s="2" t="s">
        <v>285</v>
      </c>
      <c r="B194" s="2" t="s">
        <v>286</v>
      </c>
      <c r="C194" s="2" t="s">
        <v>287</v>
      </c>
      <c r="D194" s="2" t="s">
        <v>13</v>
      </c>
      <c r="E194" s="2" t="s">
        <v>6</v>
      </c>
      <c r="F194" s="2" t="s">
        <v>5</v>
      </c>
      <c r="G194" s="2" t="s">
        <v>5</v>
      </c>
      <c r="H194" s="2" t="s">
        <v>5</v>
      </c>
      <c r="I194" s="2" t="s">
        <v>5</v>
      </c>
      <c r="J194" s="5" t="s">
        <v>5</v>
      </c>
    </row>
    <row r="195" spans="1:10" ht="31.5" x14ac:dyDescent="0.25">
      <c r="A195" s="2" t="s">
        <v>436</v>
      </c>
      <c r="B195" s="2" t="s">
        <v>437</v>
      </c>
      <c r="C195" s="2" t="s">
        <v>438</v>
      </c>
      <c r="D195" s="2" t="s">
        <v>13</v>
      </c>
      <c r="E195" s="2" t="s">
        <v>6</v>
      </c>
      <c r="F195" s="2" t="s">
        <v>5</v>
      </c>
      <c r="G195" s="2" t="s">
        <v>5</v>
      </c>
      <c r="H195" s="2" t="s">
        <v>5</v>
      </c>
      <c r="I195" s="2" t="s">
        <v>5</v>
      </c>
      <c r="J195" s="5" t="s">
        <v>5</v>
      </c>
    </row>
    <row r="196" spans="1:10" ht="47.25" x14ac:dyDescent="0.25">
      <c r="A196" s="2" t="s">
        <v>448</v>
      </c>
      <c r="B196" s="2" t="s">
        <v>449</v>
      </c>
      <c r="C196" s="2" t="s">
        <v>450</v>
      </c>
      <c r="D196" s="2" t="s">
        <v>13</v>
      </c>
      <c r="E196" s="2" t="s">
        <v>6</v>
      </c>
      <c r="F196" s="2" t="s">
        <v>5</v>
      </c>
      <c r="G196" s="2" t="s">
        <v>5</v>
      </c>
      <c r="H196" s="2" t="s">
        <v>5</v>
      </c>
      <c r="I196" s="2" t="s">
        <v>5</v>
      </c>
      <c r="J196" s="5" t="s">
        <v>5</v>
      </c>
    </row>
    <row r="197" spans="1:10" ht="31.5" x14ac:dyDescent="0.25">
      <c r="A197" s="2" t="s">
        <v>445</v>
      </c>
      <c r="B197" s="2" t="s">
        <v>446</v>
      </c>
      <c r="C197" s="2" t="s">
        <v>447</v>
      </c>
      <c r="D197" s="2" t="s">
        <v>13</v>
      </c>
      <c r="E197" s="2" t="s">
        <v>6</v>
      </c>
      <c r="F197" s="2" t="s">
        <v>5</v>
      </c>
      <c r="G197" s="2" t="s">
        <v>5</v>
      </c>
      <c r="H197" s="2" t="s">
        <v>5</v>
      </c>
      <c r="I197" s="2" t="s">
        <v>5</v>
      </c>
      <c r="J197" s="5" t="s">
        <v>5</v>
      </c>
    </row>
    <row r="198" spans="1:10" ht="31.5" x14ac:dyDescent="0.25">
      <c r="A198" s="2" t="s">
        <v>421</v>
      </c>
      <c r="B198" s="2" t="s">
        <v>422</v>
      </c>
      <c r="C198" s="2" t="s">
        <v>423</v>
      </c>
      <c r="D198" s="2" t="s">
        <v>13</v>
      </c>
      <c r="E198" s="2" t="s">
        <v>6</v>
      </c>
      <c r="F198" s="2" t="s">
        <v>5</v>
      </c>
      <c r="G198" s="2" t="s">
        <v>5</v>
      </c>
      <c r="H198" s="2" t="s">
        <v>5</v>
      </c>
      <c r="I198" s="2" t="s">
        <v>5</v>
      </c>
      <c r="J198" s="5" t="s">
        <v>5</v>
      </c>
    </row>
    <row r="199" spans="1:10" x14ac:dyDescent="0.25">
      <c r="A199" s="2" t="s">
        <v>852</v>
      </c>
      <c r="B199" s="2" t="s">
        <v>853</v>
      </c>
      <c r="C199" s="2" t="s">
        <v>854</v>
      </c>
      <c r="D199" s="2" t="s">
        <v>13</v>
      </c>
      <c r="E199" s="2" t="s">
        <v>6</v>
      </c>
      <c r="F199" s="2" t="s">
        <v>5</v>
      </c>
      <c r="G199" s="2" t="s">
        <v>5</v>
      </c>
      <c r="H199" s="2" t="s">
        <v>5</v>
      </c>
      <c r="I199" s="2" t="s">
        <v>5</v>
      </c>
      <c r="J199" s="5" t="s">
        <v>5</v>
      </c>
    </row>
    <row r="200" spans="1:10" ht="47.25" x14ac:dyDescent="0.25">
      <c r="A200" s="2" t="s">
        <v>442</v>
      </c>
      <c r="B200" s="2" t="s">
        <v>443</v>
      </c>
      <c r="C200" s="2" t="s">
        <v>444</v>
      </c>
      <c r="D200" s="2" t="s">
        <v>13</v>
      </c>
      <c r="E200" s="2" t="s">
        <v>6</v>
      </c>
      <c r="F200" s="2" t="s">
        <v>5</v>
      </c>
      <c r="G200" s="2" t="s">
        <v>5</v>
      </c>
      <c r="H200" s="2" t="s">
        <v>5</v>
      </c>
      <c r="I200" s="2" t="s">
        <v>5</v>
      </c>
      <c r="J200" s="5" t="s">
        <v>5</v>
      </c>
    </row>
    <row r="201" spans="1:10" ht="47.25" x14ac:dyDescent="0.25">
      <c r="A201" s="2" t="s">
        <v>782</v>
      </c>
      <c r="B201" s="2" t="s">
        <v>783</v>
      </c>
      <c r="C201" s="2" t="s">
        <v>784</v>
      </c>
      <c r="D201" s="2" t="s">
        <v>13</v>
      </c>
      <c r="E201" s="2" t="s">
        <v>6</v>
      </c>
      <c r="F201" s="2" t="s">
        <v>5</v>
      </c>
      <c r="G201" s="2" t="s">
        <v>5</v>
      </c>
      <c r="H201" s="2" t="s">
        <v>5</v>
      </c>
      <c r="I201" s="2" t="s">
        <v>5</v>
      </c>
      <c r="J201" s="5" t="s">
        <v>5</v>
      </c>
    </row>
    <row r="202" spans="1:10" ht="31.5" x14ac:dyDescent="0.25">
      <c r="A202" s="2" t="s">
        <v>424</v>
      </c>
      <c r="B202" s="2" t="s">
        <v>425</v>
      </c>
      <c r="C202" s="2" t="s">
        <v>426</v>
      </c>
      <c r="D202" s="2" t="s">
        <v>13</v>
      </c>
      <c r="E202" s="2" t="s">
        <v>6</v>
      </c>
      <c r="F202" s="2" t="s">
        <v>5</v>
      </c>
      <c r="G202" s="2" t="s">
        <v>5</v>
      </c>
      <c r="H202" s="2" t="s">
        <v>5</v>
      </c>
      <c r="I202" s="2" t="s">
        <v>5</v>
      </c>
      <c r="J202" s="5" t="s">
        <v>5</v>
      </c>
    </row>
    <row r="203" spans="1:10" ht="31.5" x14ac:dyDescent="0.25">
      <c r="A203" s="2" t="s">
        <v>418</v>
      </c>
      <c r="B203" s="2" t="s">
        <v>419</v>
      </c>
      <c r="C203" s="2" t="s">
        <v>420</v>
      </c>
      <c r="D203" s="2" t="s">
        <v>13</v>
      </c>
      <c r="E203" s="2" t="s">
        <v>6</v>
      </c>
      <c r="F203" s="2" t="s">
        <v>5</v>
      </c>
      <c r="G203" s="2" t="s">
        <v>5</v>
      </c>
      <c r="H203" s="2" t="s">
        <v>5</v>
      </c>
      <c r="I203" s="2" t="s">
        <v>5</v>
      </c>
      <c r="J203" s="5" t="s">
        <v>5</v>
      </c>
    </row>
    <row r="204" spans="1:10" ht="31.5" x14ac:dyDescent="0.25">
      <c r="A204" s="2" t="s">
        <v>433</v>
      </c>
      <c r="B204" s="2" t="s">
        <v>434</v>
      </c>
      <c r="C204" s="2" t="s">
        <v>435</v>
      </c>
      <c r="D204" s="2" t="s">
        <v>13</v>
      </c>
      <c r="E204" s="2" t="s">
        <v>6</v>
      </c>
      <c r="F204" s="2" t="s">
        <v>5</v>
      </c>
      <c r="G204" s="2" t="s">
        <v>5</v>
      </c>
      <c r="H204" s="2" t="s">
        <v>5</v>
      </c>
      <c r="I204" s="2" t="s">
        <v>5</v>
      </c>
      <c r="J204" s="5" t="s">
        <v>5</v>
      </c>
    </row>
    <row r="205" spans="1:10" ht="31.5" x14ac:dyDescent="0.25">
      <c r="A205" s="2" t="s">
        <v>251</v>
      </c>
      <c r="B205" s="2" t="s">
        <v>252</v>
      </c>
      <c r="C205" s="2" t="s">
        <v>253</v>
      </c>
      <c r="D205" s="2" t="s">
        <v>196</v>
      </c>
      <c r="E205" s="2" t="s">
        <v>8</v>
      </c>
      <c r="F205" s="2" t="s">
        <v>5</v>
      </c>
      <c r="G205" s="2" t="s">
        <v>5</v>
      </c>
      <c r="H205" s="2" t="s">
        <v>5</v>
      </c>
      <c r="I205" s="2" t="s">
        <v>5</v>
      </c>
      <c r="J205" s="5" t="s">
        <v>5</v>
      </c>
    </row>
    <row r="206" spans="1:10" ht="31.5" x14ac:dyDescent="0.25">
      <c r="A206" s="2" t="s">
        <v>430</v>
      </c>
      <c r="B206" s="2" t="s">
        <v>431</v>
      </c>
      <c r="C206" s="2" t="s">
        <v>432</v>
      </c>
      <c r="D206" s="2" t="s">
        <v>201</v>
      </c>
      <c r="E206" s="2" t="s">
        <v>6</v>
      </c>
      <c r="F206" s="2" t="s">
        <v>5</v>
      </c>
      <c r="G206" s="2" t="s">
        <v>5</v>
      </c>
      <c r="H206" s="2" t="s">
        <v>5</v>
      </c>
      <c r="I206" s="2" t="s">
        <v>5</v>
      </c>
      <c r="J206" s="5" t="s">
        <v>5</v>
      </c>
    </row>
    <row r="207" spans="1:10" ht="31.5" x14ac:dyDescent="0.25">
      <c r="A207" s="2" t="s">
        <v>427</v>
      </c>
      <c r="B207" s="2" t="s">
        <v>428</v>
      </c>
      <c r="C207" s="2" t="s">
        <v>429</v>
      </c>
      <c r="D207" s="2" t="s">
        <v>201</v>
      </c>
      <c r="E207" s="2" t="s">
        <v>6</v>
      </c>
      <c r="F207" s="2" t="s">
        <v>5</v>
      </c>
      <c r="G207" s="2" t="s">
        <v>5</v>
      </c>
      <c r="H207" s="2" t="s">
        <v>5</v>
      </c>
      <c r="I207" s="2" t="s">
        <v>5</v>
      </c>
      <c r="J207" s="5" t="s">
        <v>5</v>
      </c>
    </row>
    <row r="208" spans="1:10" ht="31.5" x14ac:dyDescent="0.25">
      <c r="A208" s="2" t="s">
        <v>411</v>
      </c>
      <c r="B208" s="2" t="s">
        <v>412</v>
      </c>
      <c r="C208" s="2" t="s">
        <v>413</v>
      </c>
      <c r="D208" s="2" t="s">
        <v>201</v>
      </c>
      <c r="E208" s="2" t="s">
        <v>6</v>
      </c>
      <c r="F208" s="2" t="s">
        <v>5</v>
      </c>
      <c r="G208" s="2" t="s">
        <v>5</v>
      </c>
      <c r="H208" s="2" t="s">
        <v>5</v>
      </c>
      <c r="I208" s="2" t="s">
        <v>5</v>
      </c>
      <c r="J208" s="5" t="s">
        <v>5</v>
      </c>
    </row>
    <row r="209" spans="1:10" ht="31.5" x14ac:dyDescent="0.25">
      <c r="A209" s="2" t="s">
        <v>414</v>
      </c>
      <c r="B209" s="2" t="s">
        <v>415</v>
      </c>
      <c r="C209" s="2" t="s">
        <v>416</v>
      </c>
      <c r="D209" s="2" t="s">
        <v>201</v>
      </c>
      <c r="E209" s="2" t="s">
        <v>6</v>
      </c>
      <c r="F209" s="2" t="s">
        <v>5</v>
      </c>
      <c r="G209" s="2" t="s">
        <v>5</v>
      </c>
      <c r="H209" s="2" t="s">
        <v>5</v>
      </c>
      <c r="I209" s="2" t="s">
        <v>5</v>
      </c>
      <c r="J209" s="5" t="s">
        <v>5</v>
      </c>
    </row>
    <row r="210" spans="1:10" x14ac:dyDescent="0.25">
      <c r="A210" s="2" t="s">
        <v>439</v>
      </c>
      <c r="B210" s="2" t="s">
        <v>440</v>
      </c>
      <c r="C210" s="2" t="s">
        <v>441</v>
      </c>
      <c r="D210" s="2" t="s">
        <v>281</v>
      </c>
      <c r="E210" s="2" t="s">
        <v>6</v>
      </c>
      <c r="F210" s="2" t="s">
        <v>5</v>
      </c>
      <c r="G210" s="2" t="s">
        <v>5</v>
      </c>
      <c r="H210" s="2" t="s">
        <v>5</v>
      </c>
      <c r="I210" s="2" t="s">
        <v>5</v>
      </c>
      <c r="J210" s="5" t="s">
        <v>5</v>
      </c>
    </row>
    <row r="211" spans="1:10" ht="47.25" x14ac:dyDescent="0.25">
      <c r="A211" s="2" t="s">
        <v>855</v>
      </c>
      <c r="B211" s="2" t="s">
        <v>856</v>
      </c>
      <c r="C211" s="2" t="s">
        <v>435</v>
      </c>
      <c r="D211" s="2" t="s">
        <v>13</v>
      </c>
      <c r="E211" s="2" t="s">
        <v>6</v>
      </c>
      <c r="F211" s="2" t="s">
        <v>5</v>
      </c>
      <c r="G211" s="2" t="s">
        <v>5</v>
      </c>
      <c r="H211" s="3"/>
      <c r="I211" s="2" t="s">
        <v>5</v>
      </c>
      <c r="J211" s="5" t="s">
        <v>5</v>
      </c>
    </row>
    <row r="212" spans="1:10" ht="47.25" x14ac:dyDescent="0.25">
      <c r="A212" s="2" t="s">
        <v>857</v>
      </c>
      <c r="B212" s="2" t="s">
        <v>858</v>
      </c>
      <c r="C212" s="2" t="s">
        <v>898</v>
      </c>
      <c r="D212" s="2" t="s">
        <v>13</v>
      </c>
      <c r="E212" s="2" t="s">
        <v>6</v>
      </c>
      <c r="F212" s="2" t="s">
        <v>5</v>
      </c>
      <c r="G212" s="2" t="s">
        <v>5</v>
      </c>
      <c r="H212" s="3"/>
      <c r="I212" s="2" t="s">
        <v>5</v>
      </c>
      <c r="J212" s="5" t="s">
        <v>5</v>
      </c>
    </row>
    <row r="213" spans="1:10" ht="31.5" x14ac:dyDescent="0.25">
      <c r="A213" s="2" t="s">
        <v>600</v>
      </c>
      <c r="B213" s="2" t="s">
        <v>601</v>
      </c>
      <c r="C213" s="2" t="s">
        <v>602</v>
      </c>
      <c r="D213" s="2" t="s">
        <v>13</v>
      </c>
      <c r="E213" s="2" t="s">
        <v>41</v>
      </c>
      <c r="F213" s="2" t="s">
        <v>5</v>
      </c>
      <c r="G213" s="2" t="s">
        <v>5</v>
      </c>
      <c r="H213" s="2" t="s">
        <v>5</v>
      </c>
      <c r="I213" s="2" t="s">
        <v>5</v>
      </c>
    </row>
    <row r="214" spans="1:10" x14ac:dyDescent="0.25">
      <c r="A214" t="s">
        <v>948</v>
      </c>
      <c r="B214" t="s">
        <v>949</v>
      </c>
      <c r="C214" t="s">
        <v>950</v>
      </c>
      <c r="D214" t="s">
        <v>13</v>
      </c>
      <c r="E214" t="s">
        <v>67</v>
      </c>
      <c r="F214" t="s">
        <v>951</v>
      </c>
      <c r="G214" t="s">
        <v>20</v>
      </c>
    </row>
    <row r="215" spans="1:10" x14ac:dyDescent="0.25">
      <c r="A215" t="s">
        <v>956</v>
      </c>
      <c r="B215" t="s">
        <v>957</v>
      </c>
      <c r="C215" t="s">
        <v>958</v>
      </c>
      <c r="D215" t="s">
        <v>13</v>
      </c>
      <c r="E215" t="s">
        <v>67</v>
      </c>
      <c r="F215" t="s">
        <v>5</v>
      </c>
      <c r="G215" t="s">
        <v>5</v>
      </c>
    </row>
    <row r="216" spans="1:10" x14ac:dyDescent="0.25">
      <c r="A216" t="s">
        <v>959</v>
      </c>
      <c r="B216" t="s">
        <v>960</v>
      </c>
      <c r="C216" t="s">
        <v>961</v>
      </c>
      <c r="D216" t="s">
        <v>13</v>
      </c>
      <c r="E216" t="s">
        <v>67</v>
      </c>
      <c r="F216" t="s">
        <v>962</v>
      </c>
      <c r="G216" t="s">
        <v>31</v>
      </c>
    </row>
    <row r="217" spans="1:10" x14ac:dyDescent="0.25">
      <c r="A217" t="s">
        <v>952</v>
      </c>
      <c r="B217" t="s">
        <v>953</v>
      </c>
      <c r="C217" t="s">
        <v>954</v>
      </c>
      <c r="D217" t="s">
        <v>13</v>
      </c>
      <c r="E217" t="s">
        <v>67</v>
      </c>
      <c r="F217" t="s">
        <v>955</v>
      </c>
      <c r="G217" t="s">
        <v>25</v>
      </c>
    </row>
    <row r="218" spans="1:10" x14ac:dyDescent="0.25">
      <c r="A218" t="s">
        <v>975</v>
      </c>
      <c r="B218" t="s">
        <v>976</v>
      </c>
      <c r="C218" t="s">
        <v>977</v>
      </c>
      <c r="D218" t="s">
        <v>13</v>
      </c>
      <c r="E218" t="s">
        <v>67</v>
      </c>
      <c r="F218" t="s">
        <v>978</v>
      </c>
      <c r="G218" t="s">
        <v>16</v>
      </c>
    </row>
    <row r="219" spans="1:10" x14ac:dyDescent="0.25">
      <c r="A219" t="s">
        <v>967</v>
      </c>
      <c r="B219" t="s">
        <v>968</v>
      </c>
      <c r="C219" t="s">
        <v>969</v>
      </c>
      <c r="D219" t="s">
        <v>13</v>
      </c>
      <c r="E219" t="s">
        <v>67</v>
      </c>
      <c r="F219" t="s">
        <v>970</v>
      </c>
      <c r="G219" t="s">
        <v>20</v>
      </c>
    </row>
    <row r="220" spans="1:10" x14ac:dyDescent="0.25">
      <c r="A220" t="s">
        <v>971</v>
      </c>
      <c r="B220" t="s">
        <v>972</v>
      </c>
      <c r="C220" t="s">
        <v>973</v>
      </c>
      <c r="D220" t="s">
        <v>13</v>
      </c>
      <c r="E220" t="s">
        <v>67</v>
      </c>
      <c r="F220" t="s">
        <v>974</v>
      </c>
      <c r="G220" t="s">
        <v>16</v>
      </c>
    </row>
    <row r="221" spans="1:10" x14ac:dyDescent="0.25">
      <c r="A221" t="s">
        <v>963</v>
      </c>
      <c r="B221" t="s">
        <v>964</v>
      </c>
      <c r="C221" t="s">
        <v>965</v>
      </c>
      <c r="D221" t="s">
        <v>13</v>
      </c>
      <c r="E221" t="s">
        <v>67</v>
      </c>
      <c r="F221" t="s">
        <v>966</v>
      </c>
      <c r="G221" t="s">
        <v>20</v>
      </c>
    </row>
    <row r="222" spans="1:10" x14ac:dyDescent="0.25">
      <c r="A222" t="s">
        <v>944</v>
      </c>
      <c r="B222" t="s">
        <v>945</v>
      </c>
      <c r="C222" t="s">
        <v>946</v>
      </c>
      <c r="D222" t="s">
        <v>13</v>
      </c>
      <c r="E222" t="s">
        <v>73</v>
      </c>
      <c r="F222" t="s">
        <v>947</v>
      </c>
      <c r="G222" t="s">
        <v>16</v>
      </c>
    </row>
    <row r="223" spans="1:10" x14ac:dyDescent="0.25">
      <c r="A223" t="s">
        <v>940</v>
      </c>
      <c r="B223" t="s">
        <v>941</v>
      </c>
      <c r="C223" t="s">
        <v>942</v>
      </c>
      <c r="D223" t="s">
        <v>13</v>
      </c>
      <c r="E223" t="s">
        <v>86</v>
      </c>
      <c r="F223" t="s">
        <v>943</v>
      </c>
      <c r="G223" t="s">
        <v>16</v>
      </c>
    </row>
    <row r="224" spans="1:10" x14ac:dyDescent="0.25">
      <c r="A224" t="s">
        <v>399</v>
      </c>
      <c r="B224" t="s">
        <v>400</v>
      </c>
      <c r="C224" t="s">
        <v>401</v>
      </c>
      <c r="D224" t="s">
        <v>13</v>
      </c>
      <c r="E224" t="s">
        <v>14</v>
      </c>
      <c r="F224" t="s">
        <v>374</v>
      </c>
      <c r="G224" t="s">
        <v>16</v>
      </c>
    </row>
    <row r="225" spans="1:7" x14ac:dyDescent="0.25">
      <c r="A225" t="s">
        <v>391</v>
      </c>
      <c r="B225" t="s">
        <v>392</v>
      </c>
      <c r="C225" t="s">
        <v>393</v>
      </c>
      <c r="D225" t="s">
        <v>13</v>
      </c>
      <c r="E225" t="s">
        <v>14</v>
      </c>
      <c r="F225" t="s">
        <v>394</v>
      </c>
      <c r="G225" t="s">
        <v>20</v>
      </c>
    </row>
    <row r="226" spans="1:7" x14ac:dyDescent="0.25">
      <c r="A226" t="s">
        <v>369</v>
      </c>
      <c r="B226" t="s">
        <v>370</v>
      </c>
      <c r="C226" t="s">
        <v>371</v>
      </c>
      <c r="D226" t="s">
        <v>13</v>
      </c>
      <c r="E226" t="s">
        <v>24</v>
      </c>
      <c r="F226" t="s">
        <v>372</v>
      </c>
      <c r="G226" t="s">
        <v>25</v>
      </c>
    </row>
    <row r="227" spans="1:7" x14ac:dyDescent="0.25">
      <c r="A227" t="s">
        <v>933</v>
      </c>
      <c r="B227" t="s">
        <v>934</v>
      </c>
      <c r="C227" t="s">
        <v>935</v>
      </c>
      <c r="D227" t="s">
        <v>13</v>
      </c>
      <c r="E227" t="s">
        <v>80</v>
      </c>
      <c r="F227" t="s">
        <v>936</v>
      </c>
      <c r="G227" t="s">
        <v>16</v>
      </c>
    </row>
    <row r="228" spans="1:7" x14ac:dyDescent="0.25">
      <c r="A228" t="s">
        <v>925</v>
      </c>
      <c r="B228" t="s">
        <v>926</v>
      </c>
      <c r="C228" t="s">
        <v>927</v>
      </c>
      <c r="D228" t="s">
        <v>13</v>
      </c>
      <c r="E228" t="s">
        <v>8</v>
      </c>
      <c r="F228" t="s">
        <v>928</v>
      </c>
      <c r="G228" t="s">
        <v>20</v>
      </c>
    </row>
    <row r="229" spans="1:7" x14ac:dyDescent="0.25">
      <c r="A229" t="s">
        <v>929</v>
      </c>
      <c r="B229" t="s">
        <v>930</v>
      </c>
      <c r="C229" t="s">
        <v>309</v>
      </c>
      <c r="D229" t="s">
        <v>13</v>
      </c>
      <c r="E229" t="s">
        <v>8</v>
      </c>
      <c r="F229" t="s">
        <v>104</v>
      </c>
      <c r="G229" t="s">
        <v>16</v>
      </c>
    </row>
    <row r="230" spans="1:7" x14ac:dyDescent="0.25">
      <c r="A230" t="s">
        <v>931</v>
      </c>
      <c r="B230" t="s">
        <v>932</v>
      </c>
      <c r="C230" t="s">
        <v>97</v>
      </c>
      <c r="D230" t="s">
        <v>13</v>
      </c>
      <c r="E230" t="s">
        <v>8</v>
      </c>
      <c r="F230" t="s">
        <v>98</v>
      </c>
      <c r="G230" t="s">
        <v>16</v>
      </c>
    </row>
    <row r="231" spans="1:7" x14ac:dyDescent="0.25">
      <c r="A231" t="s">
        <v>101</v>
      </c>
      <c r="B231" t="s">
        <v>102</v>
      </c>
      <c r="C231" t="s">
        <v>103</v>
      </c>
      <c r="D231" t="s">
        <v>13</v>
      </c>
      <c r="E231" t="s">
        <v>8</v>
      </c>
      <c r="F231" t="s">
        <v>104</v>
      </c>
      <c r="G231" t="s">
        <v>16</v>
      </c>
    </row>
    <row r="232" spans="1:7" x14ac:dyDescent="0.25">
      <c r="A232" t="s">
        <v>919</v>
      </c>
      <c r="B232" t="s">
        <v>920</v>
      </c>
      <c r="C232" t="s">
        <v>921</v>
      </c>
      <c r="D232" t="s">
        <v>13</v>
      </c>
      <c r="E232" t="s">
        <v>7</v>
      </c>
      <c r="F232" t="s">
        <v>922</v>
      </c>
      <c r="G232" t="s">
        <v>16</v>
      </c>
    </row>
    <row r="233" spans="1:7" x14ac:dyDescent="0.25">
      <c r="A233" t="s">
        <v>923</v>
      </c>
      <c r="B233" t="s">
        <v>924</v>
      </c>
      <c r="C233" t="s">
        <v>163</v>
      </c>
      <c r="D233" t="s">
        <v>13</v>
      </c>
      <c r="E233" t="s">
        <v>7</v>
      </c>
      <c r="F233" t="s">
        <v>136</v>
      </c>
      <c r="G233" t="s">
        <v>16</v>
      </c>
    </row>
    <row r="234" spans="1:7" x14ac:dyDescent="0.25">
      <c r="A234" t="s">
        <v>915</v>
      </c>
      <c r="B234" t="s">
        <v>916</v>
      </c>
      <c r="C234" t="s">
        <v>917</v>
      </c>
      <c r="D234" t="s">
        <v>13</v>
      </c>
      <c r="E234" t="s">
        <v>7</v>
      </c>
      <c r="F234" t="s">
        <v>918</v>
      </c>
      <c r="G234" t="s">
        <v>20</v>
      </c>
    </row>
    <row r="235" spans="1:7" x14ac:dyDescent="0.25">
      <c r="A235" t="s">
        <v>937</v>
      </c>
      <c r="B235" t="s">
        <v>938</v>
      </c>
      <c r="C235" t="s">
        <v>939</v>
      </c>
      <c r="D235" t="s">
        <v>196</v>
      </c>
      <c r="E235" t="s">
        <v>24</v>
      </c>
      <c r="F235" t="s">
        <v>5</v>
      </c>
      <c r="G235" t="s">
        <v>5</v>
      </c>
    </row>
    <row r="236" spans="1:7" x14ac:dyDescent="0.25">
      <c r="A236" t="s">
        <v>251</v>
      </c>
      <c r="B236" t="s">
        <v>252</v>
      </c>
      <c r="C236" t="s">
        <v>253</v>
      </c>
      <c r="D236" t="s">
        <v>196</v>
      </c>
      <c r="E236" t="s">
        <v>8</v>
      </c>
      <c r="F236" t="s">
        <v>5</v>
      </c>
      <c r="G236" t="s">
        <v>5</v>
      </c>
    </row>
    <row r="237" spans="1:7" x14ac:dyDescent="0.25">
      <c r="A237" t="s">
        <v>912</v>
      </c>
      <c r="B237" t="s">
        <v>913</v>
      </c>
      <c r="C237" t="s">
        <v>914</v>
      </c>
      <c r="D237" t="s">
        <v>196</v>
      </c>
      <c r="E237" t="s">
        <v>189</v>
      </c>
      <c r="F237" t="s">
        <v>5</v>
      </c>
      <c r="G237" t="s">
        <v>5</v>
      </c>
    </row>
    <row r="238" spans="1:7" x14ac:dyDescent="0.25">
      <c r="A238" t="s">
        <v>908</v>
      </c>
      <c r="B238" t="s">
        <v>909</v>
      </c>
      <c r="C238" t="s">
        <v>910</v>
      </c>
      <c r="D238" t="s">
        <v>201</v>
      </c>
      <c r="E238" t="s">
        <v>189</v>
      </c>
      <c r="F238" t="s">
        <v>911</v>
      </c>
      <c r="G238" t="s">
        <v>16</v>
      </c>
    </row>
  </sheetData>
  <sortState ref="A2:J238">
    <sortCondition ref="J2:J238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Levecke</dc:creator>
  <cp:lastModifiedBy>Andries Van den Broeck</cp:lastModifiedBy>
  <dcterms:created xsi:type="dcterms:W3CDTF">2017-10-05T13:30:43Z</dcterms:created>
  <dcterms:modified xsi:type="dcterms:W3CDTF">2018-06-07T13:15:19Z</dcterms:modified>
</cp:coreProperties>
</file>