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trProps/ctrProp1.xml" ContentType="application/vnd.ms-excel.controlproperties+xml"/>
  <Override PartName="/xl/ctrProps/ctrProp2.xml" ContentType="application/vnd.ms-excel.controlproperties+xml"/>
  <Override PartName="/xl/drawings/drawing2.xml" ContentType="application/vnd.openxmlformats-officedocument.drawing+xml"/>
  <Default Extension="vml" ContentType="application/vnd.openxmlformats-officedocument.vmlDrawing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Kwaliteit\PM-IF-VAL\DVD\VALIDATIE\VM701 Request Form\requestform Carpet\"/>
    </mc:Choice>
  </mc:AlternateContent>
  <workbookProtection workbookAlgorithmName="SHA-512" workbookHashValue="g5HBJD/XkVhrIjbjT/CrETpVF/1YmwZ4B9og9sqaBUhL9VjUdeUdFuyILIipOeaJUhTUeB3FtkiGDLRHYIkmeA==" workbookSaltValue="6AumOj8DnbVp4iA0V6m8eg==" workbookSpinCount="100000" lockStructure="1"/>
  <bookViews>
    <workbookView xWindow="0" yWindow="0" windowWidth="23040" windowHeight="9192" activeTab="0"/>
  </bookViews>
  <sheets>
    <sheet name="General Info" sheetId="33" r:id="rId2"/>
    <sheet name="Basic&amp;UseTests" sheetId="1" r:id="rId3"/>
    <sheet name="FireTests" sheetId="35" r:id="rId4"/>
    <sheet name="Definition Carpet Type" sheetId="37" r:id="rId5"/>
    <sheet name="ExportCarpetTests" sheetId="32" state="hidden" r:id="rId6"/>
    <sheet name="ExportFireTests" sheetId="36" state="hidden" r:id="rId7"/>
    <sheet name="CONFIG" sheetId="31" state="hidden" r:id="rId8"/>
    <sheet name="Versies" sheetId="34" state="hidden" r:id="rId9"/>
  </sheets>
  <definedNames>
    <definedName name="Carpet">CONFIG!$B$8:$B$16</definedName>
    <definedName name="Colouring">CONFIG!$B$60:$B$62</definedName>
    <definedName name="Ja_nee">CONFIG!$B$19:$B$20</definedName>
    <definedName name="Manufacture">CONFIG!$B$23:$B$28</definedName>
    <definedName name="Primary_backing">CONFIG!$B$39:$B$41</definedName>
    <definedName name="primary_backing_artificialturf">CONFIG!$C$38:$C$40</definedName>
    <definedName name="primary_backing_carpet">CONFIG!$B$38:$B$41</definedName>
    <definedName name="_xlnm.Print_Area" localSheetId="2">FireTests!$B$2:$F$69</definedName>
    <definedName name="_xlnm.Print_Area" localSheetId="0">'General Info'!$B$2:$E$63</definedName>
    <definedName name="second_backing_artificialturf">CONFIG!$C$43:$C$46</definedName>
    <definedName name="second_backing_carpet">CONFIG!$B$43:$B$56</definedName>
    <definedName name="Secondary_backing">CONFIG!$B$44:$B$56</definedName>
    <definedName name="Surface">CONFIG!$B$31:$B$36</definedName>
    <definedName name="Type">CONFIG!$B$8:$B$16</definedName>
    <definedName name="Type_tapijt">CONFIG!$B$8:$B$15</definedName>
  </definedNames>
  <calcPr calcId="191029"/>
</workbook>
</file>

<file path=xl/calcChain.xml><?xml version="1.0" encoding="utf-8"?>
<calcChain xmlns="http://schemas.openxmlformats.org/spreadsheetml/2006/main">
  <c r="B8" i="33" l="1"/>
</calcChain>
</file>

<file path=xl/sharedStrings.xml><?xml version="1.0" encoding="utf-8"?>
<sst xmlns="http://schemas.openxmlformats.org/spreadsheetml/2006/main" count="1056" uniqueCount="590">
  <si>
    <t>-</t>
  </si>
  <si>
    <t>Finish</t>
  </si>
  <si>
    <t>Foil</t>
  </si>
  <si>
    <t>Foam (SBR)</t>
  </si>
  <si>
    <t>Foam (polyurethane)</t>
  </si>
  <si>
    <t>PUR heavy backing</t>
  </si>
  <si>
    <t>Heavy backing (APO)</t>
  </si>
  <si>
    <t>Latex nep back</t>
  </si>
  <si>
    <t>PVC nep back</t>
  </si>
  <si>
    <t>Type of surface (ref 2)</t>
  </si>
  <si>
    <t>Type of manufacture (ref 1)</t>
  </si>
  <si>
    <t>Primary backing (ref 3)</t>
  </si>
  <si>
    <t>Carpet type  (table 4)</t>
  </si>
  <si>
    <t>Secondary backing (ref 4)</t>
  </si>
  <si>
    <t xml:space="preserve">Colouring (ref 5) </t>
  </si>
  <si>
    <t>Yarn type</t>
  </si>
  <si>
    <t>Flocked</t>
  </si>
  <si>
    <t>ISO 8543</t>
  </si>
  <si>
    <t>ISO 1766</t>
  </si>
  <si>
    <t>Woven</t>
  </si>
  <si>
    <t>Knitted</t>
  </si>
  <si>
    <t>Bonded pile</t>
  </si>
  <si>
    <t>Needle felt</t>
  </si>
  <si>
    <t>Tufted</t>
  </si>
  <si>
    <t>Cut pile</t>
  </si>
  <si>
    <t>Flat</t>
  </si>
  <si>
    <t>Loop pile</t>
  </si>
  <si>
    <t>Hairy</t>
  </si>
  <si>
    <t>Non-woven fabric</t>
  </si>
  <si>
    <t>Woven fabric</t>
  </si>
  <si>
    <t>EVA backing</t>
  </si>
  <si>
    <t>Polyolefine based backing</t>
  </si>
  <si>
    <t>Textile backing</t>
  </si>
  <si>
    <t>PVB backing</t>
  </si>
  <si>
    <t>Glass reinforcement</t>
  </si>
  <si>
    <t>Plain</t>
  </si>
  <si>
    <t>Patterned</t>
  </si>
  <si>
    <t>Tonal effect</t>
  </si>
  <si>
    <t>EN 994</t>
  </si>
  <si>
    <t>TERMEN UIT BIJLAGE EN1307</t>
  </si>
  <si>
    <t>3.5 def. Flat Needled</t>
  </si>
  <si>
    <t>3.6 def. pile Needled</t>
  </si>
  <si>
    <t>andere</t>
  </si>
  <si>
    <t>B.2.1: ref1 type of manufacture</t>
  </si>
  <si>
    <t>B.2.2 type of surface</t>
  </si>
  <si>
    <t xml:space="preserve">B.2.3 tpye of primary backing </t>
  </si>
  <si>
    <t>combinations are possible!</t>
  </si>
  <si>
    <t>B.2.4 additional backings</t>
  </si>
  <si>
    <t>B.2.5 colournig/patterning</t>
  </si>
  <si>
    <t>EN 1814</t>
  </si>
  <si>
    <t>ISO 10833</t>
  </si>
  <si>
    <t>ISO 1763</t>
  </si>
  <si>
    <t>Hexapod</t>
  </si>
  <si>
    <t>Vetterman</t>
  </si>
  <si>
    <t>beoordelingscijfers</t>
  </si>
  <si>
    <t>4-5</t>
  </si>
  <si>
    <t>3-4</t>
  </si>
  <si>
    <t>2-3</t>
  </si>
  <si>
    <t>1-2</t>
  </si>
  <si>
    <t>Close inspection of the cut edge reveals no damage</t>
  </si>
  <si>
    <t>drop down list voor snijkantvastheid</t>
  </si>
  <si>
    <t>PASS</t>
  </si>
  <si>
    <t>FAIL</t>
  </si>
  <si>
    <t>Not OK</t>
  </si>
  <si>
    <t>EN 1471</t>
  </si>
  <si>
    <t>ISO 9405</t>
  </si>
  <si>
    <t>Suitability for use on stairs*</t>
  </si>
  <si>
    <t>Fraying behaviour *</t>
  </si>
  <si>
    <t>Statistic electrical propensity - Walking test*</t>
  </si>
  <si>
    <t>ISO 6356</t>
  </si>
  <si>
    <t>Thermal resistance*</t>
  </si>
  <si>
    <t>ISO 10965</t>
  </si>
  <si>
    <t>OK</t>
  </si>
  <si>
    <t>Niet OK</t>
  </si>
  <si>
    <t>-Maak een keuze-</t>
  </si>
  <si>
    <t>table 4</t>
  </si>
  <si>
    <t>ja/neen lijstje</t>
  </si>
  <si>
    <t>+</t>
  </si>
  <si>
    <t>VLOOKUP tabel voor subscript en superscript</t>
  </si>
  <si>
    <t>machtsgetal</t>
  </si>
  <si>
    <t>subscript</t>
  </si>
  <si>
    <t>superscript</t>
  </si>
  <si>
    <t>₀</t>
  </si>
  <si>
    <t xml:space="preserve">⁰ </t>
  </si>
  <si>
    <t>₁</t>
  </si>
  <si>
    <t>¹</t>
  </si>
  <si>
    <t>₂</t>
  </si>
  <si>
    <t>²</t>
  </si>
  <si>
    <t>₃</t>
  </si>
  <si>
    <t>³</t>
  </si>
  <si>
    <t>₄</t>
  </si>
  <si>
    <t>⁴</t>
  </si>
  <si>
    <t>₅</t>
  </si>
  <si>
    <t>⁵</t>
  </si>
  <si>
    <t>₆</t>
  </si>
  <si>
    <t>₇</t>
  </si>
  <si>
    <t>⁷</t>
  </si>
  <si>
    <t>₈</t>
  </si>
  <si>
    <t>⁸</t>
  </si>
  <si>
    <t>₉</t>
  </si>
  <si>
    <t>⁹</t>
  </si>
  <si>
    <t>₁₀</t>
  </si>
  <si>
    <t>¹⁰</t>
  </si>
  <si>
    <t>₁₁</t>
  </si>
  <si>
    <t>¹¹</t>
  </si>
  <si>
    <t>₁₂</t>
  </si>
  <si>
    <t>¹²</t>
  </si>
  <si>
    <t>₁₃</t>
  </si>
  <si>
    <t>¹³</t>
  </si>
  <si>
    <t>₁₄</t>
  </si>
  <si>
    <t>¹⁴</t>
  </si>
  <si>
    <t>₁₅</t>
  </si>
  <si>
    <t>¹⁵</t>
  </si>
  <si>
    <t>₁₆</t>
  </si>
  <si>
    <t>¹⁶</t>
  </si>
  <si>
    <t>₁₇</t>
  </si>
  <si>
    <t>¹⁷</t>
  </si>
  <si>
    <t>₁₈</t>
  </si>
  <si>
    <t>¹⁸</t>
  </si>
  <si>
    <t>₁₉</t>
  </si>
  <si>
    <t>¹⁹</t>
  </si>
  <si>
    <t>₂₀</t>
  </si>
  <si>
    <t>²⁰</t>
  </si>
  <si>
    <t>₊</t>
  </si>
  <si>
    <t>⁺</t>
  </si>
  <si>
    <t>₋</t>
  </si>
  <si>
    <t>⁻</t>
  </si>
  <si>
    <t>=</t>
  </si>
  <si>
    <t>₌</t>
  </si>
  <si>
    <t>⁼</t>
  </si>
  <si>
    <t>(</t>
  </si>
  <si>
    <t>₍</t>
  </si>
  <si>
    <t>⁽</t>
  </si>
  <si>
    <t>)</t>
  </si>
  <si>
    <t>₎</t>
  </si>
  <si>
    <t>⁾</t>
  </si>
  <si>
    <t>EN 986</t>
  </si>
  <si>
    <t>Surface pile thickness *</t>
  </si>
  <si>
    <t>Total thickness *</t>
  </si>
  <si>
    <t>Surface pile mass *</t>
  </si>
  <si>
    <t>Total mass *</t>
  </si>
  <si>
    <t>Number of tufts *</t>
  </si>
  <si>
    <t>ISO 1765</t>
  </si>
  <si>
    <t>Dimensions and squareness and straightness</t>
  </si>
  <si>
    <t>ISO 12951 A</t>
  </si>
  <si>
    <t>ISO 12951 C</t>
  </si>
  <si>
    <t>ISO 12951 D</t>
  </si>
  <si>
    <t>EN 984</t>
  </si>
  <si>
    <t>Soiling - needlefelt</t>
  </si>
  <si>
    <t>ISO 10361, ISO 9405</t>
  </si>
  <si>
    <t>ISO 4918, ISO 9405</t>
  </si>
  <si>
    <t>ISO 12951 B, ISO 9405</t>
  </si>
  <si>
    <t>ISO 2551</t>
  </si>
  <si>
    <t>Dimensional stability* - carpet</t>
  </si>
  <si>
    <t>Dimensional stability* - Tiles</t>
  </si>
  <si>
    <t>EN 12667, ISO 8302</t>
  </si>
  <si>
    <t>type of yarn</t>
  </si>
  <si>
    <t>BCF</t>
  </si>
  <si>
    <t>Spun</t>
  </si>
  <si>
    <t>No significant fuzzing</t>
  </si>
  <si>
    <t>Significant fuzzing</t>
  </si>
  <si>
    <t>Lisson fibre - loop pile</t>
  </si>
  <si>
    <t>Lisson fibre -needlefelt, cut pile, flat</t>
  </si>
  <si>
    <t>trappengeschiktheid</t>
  </si>
  <si>
    <t>Not suitable</t>
  </si>
  <si>
    <t>Occasional use</t>
  </si>
  <si>
    <t>Intensive use</t>
  </si>
  <si>
    <t>ISO 8302</t>
  </si>
  <si>
    <t>TOG</t>
  </si>
  <si>
    <t>Bitumen</t>
  </si>
  <si>
    <t>c</t>
  </si>
  <si>
    <t xml:space="preserve">Surface pile density * </t>
  </si>
  <si>
    <r>
      <t xml:space="preserve">Flat Needled A2 _ 
</t>
    </r>
    <r>
      <rPr>
        <i/>
        <sz val="10"/>
        <rFont val="Arial"/>
        <family val="2"/>
      </rPr>
      <t>More than one visible layer, the bonding compound of which does not reach the top of the use
surface.</t>
    </r>
  </si>
  <si>
    <r>
      <t xml:space="preserve">Flat Needled A1 </t>
    </r>
    <r>
      <rPr>
        <sz val="10"/>
        <rFont val="Symbol"/>
        <family val="1"/>
        <charset val="2"/>
      </rPr>
      <t xml:space="preserve">_ 
</t>
    </r>
    <r>
      <rPr>
        <i/>
        <sz val="10"/>
        <rFont val="Arial"/>
        <family val="2"/>
      </rPr>
      <t>One visible layer (homogeneous product)</t>
    </r>
  </si>
  <si>
    <r>
      <t xml:space="preserve">Flat Needled A3 _ 
</t>
    </r>
    <r>
      <rPr>
        <i/>
        <sz val="10"/>
        <rFont val="Arial"/>
        <family val="2"/>
      </rPr>
      <t>More than one visible layer, the bonding compound of which is present throughout its thickness.</t>
    </r>
  </si>
  <si>
    <r>
      <t xml:space="preserve">Pile Needled B1 _ 
</t>
    </r>
    <r>
      <rPr>
        <i/>
        <sz val="10"/>
        <rFont val="Arial"/>
        <family val="2"/>
      </rPr>
      <t>1) needled textile floor covering with pile in which the use-surface is composed of entangled fibres
bonded together by a mechanical and a chemical process;
2) the mechanical bonding system is a consolidation of a batt of fibres through entanglement by multiple
penetrations of barbed needles in one or more (visible) layers;
3) needles are used for structuring this pre-needled felting material;
4) the use surface is either a geometric or linear design, a velours or a rib pattern;</t>
    </r>
  </si>
  <si>
    <r>
      <t xml:space="preserve">Pile Needled B2 _ 
</t>
    </r>
    <r>
      <rPr>
        <i/>
        <sz val="10"/>
        <rFont val="Arial"/>
        <family val="2"/>
      </rPr>
      <t>1) needled textile floor covering with pile in which the use-surface is composed of entangled fibres
bonded together by a mechanical and a chemical process;
2) the mechanical bonding system is a consolidation of a batt of fibres through entanglement by multiple
penetrations of barbed needles in one or more (visible) layers;
3) mechanically brushing machines are being used for structuring this pre-needled felting material,
resulting in a roughened surface with relatively long and coarse protruding fibres;
4) the bonding system is applied to the back.</t>
    </r>
  </si>
  <si>
    <r>
      <t xml:space="preserve">Pile Needled B3 _ 
</t>
    </r>
    <r>
      <rPr>
        <i/>
        <sz val="10"/>
        <rFont val="Arial"/>
        <family val="2"/>
      </rPr>
      <t>1) needled textile floor covering with pile in which the use-surface is composed of fibre spheres bonded
together by a mechanical and a chemical process;
2) the chemical bonding system is incorporated in the backing.</t>
    </r>
  </si>
  <si>
    <t>Yes</t>
  </si>
  <si>
    <t>No</t>
  </si>
  <si>
    <t>ISO 10833, EN 1814</t>
  </si>
  <si>
    <t>Nominal total mass (g/m²)</t>
  </si>
  <si>
    <t>Nominal total thickness (mm)</t>
  </si>
  <si>
    <t>Pile fibre composition (%)</t>
  </si>
  <si>
    <t>EN 9239</t>
  </si>
  <si>
    <t>ISO 11952</t>
  </si>
  <si>
    <t>Tile?</t>
  </si>
  <si>
    <t>Small flame</t>
  </si>
  <si>
    <t>ISO 105 B02</t>
  </si>
  <si>
    <t>ISO 105 X12</t>
  </si>
  <si>
    <t>Slip</t>
  </si>
  <si>
    <t>Slip resistance</t>
  </si>
  <si>
    <t xml:space="preserve">Flat Needled A1 </t>
  </si>
  <si>
    <t>Flat Needled A2</t>
  </si>
  <si>
    <t>Flat Needled A3</t>
  </si>
  <si>
    <t>Pile Needled B1</t>
  </si>
  <si>
    <t>Pile Needled B3</t>
  </si>
  <si>
    <t xml:space="preserve">Pile Needled B2 </t>
  </si>
  <si>
    <t>Dimensional stability</t>
  </si>
  <si>
    <t>Water</t>
  </si>
  <si>
    <t>Nominal tile length (cm)</t>
  </si>
  <si>
    <t>Nominal tile width (cm)</t>
  </si>
  <si>
    <t>Construction parameters</t>
  </si>
  <si>
    <t>Light</t>
  </si>
  <si>
    <t>Your Answer</t>
  </si>
  <si>
    <t>Colour fastness</t>
  </si>
  <si>
    <t>Crocking</t>
  </si>
  <si>
    <t>ISO 105 E01</t>
  </si>
  <si>
    <t>EN 13893</t>
  </si>
  <si>
    <t>Nominal surface pile thickness (mm)</t>
  </si>
  <si>
    <t>French</t>
  </si>
  <si>
    <t>English</t>
  </si>
  <si>
    <t>German</t>
  </si>
  <si>
    <t>VAT number</t>
  </si>
  <si>
    <t>Date</t>
  </si>
  <si>
    <t>Pile carpet</t>
  </si>
  <si>
    <t>Carpet without pile</t>
  </si>
  <si>
    <t>Contact person</t>
  </si>
  <si>
    <t>Only to be installed glued down?</t>
  </si>
  <si>
    <t>EN ISO 11378-2</t>
  </si>
  <si>
    <t xml:space="preserve">E-mail </t>
  </si>
  <si>
    <t>Tel.</t>
  </si>
  <si>
    <t>Manufacturer/applicant</t>
  </si>
  <si>
    <t>Effective pile mass (only for Needlefelt type A2, B1, B2)</t>
  </si>
  <si>
    <t>Castor chair suitability *</t>
  </si>
  <si>
    <t>&lt;hieronder tabellen voor juiste keuze van uit te voeren tests indien klant kiest voor full classification&gt;</t>
  </si>
  <si>
    <t>naam voor Vlookup</t>
  </si>
  <si>
    <t>kolom voor Vlookup</t>
  </si>
  <si>
    <t>PM</t>
  </si>
  <si>
    <t>pile carpet</t>
  </si>
  <si>
    <t>without pile</t>
  </si>
  <si>
    <t>flat needled</t>
  </si>
  <si>
    <t>flocked</t>
  </si>
  <si>
    <t>TILES</t>
  </si>
  <si>
    <t>Test conditions</t>
  </si>
  <si>
    <r>
      <t>Surface pile density *</t>
    </r>
    <r>
      <rPr>
        <sz val="10"/>
        <rFont val="Arial"/>
        <family val="2"/>
      </rPr>
      <t xml:space="preserve"> </t>
    </r>
  </si>
  <si>
    <t>Fibre bind - cut pile (loss of Mass) * or abrasion needled*</t>
  </si>
  <si>
    <t>Fibre bind - loop pile*</t>
  </si>
  <si>
    <t>Hairiness/pilling - needlefelt and floorcoverings without pile*</t>
  </si>
  <si>
    <t>Castor Chair Suitability *</t>
  </si>
  <si>
    <t>Electrical Vertical Resistance*</t>
  </si>
  <si>
    <t>Electrical Horizontal Resistance*</t>
  </si>
  <si>
    <t>BS7131</t>
  </si>
  <si>
    <t>Index nuttige massa</t>
  </si>
  <si>
    <r>
      <t>Fire Behaviour (</t>
    </r>
    <r>
      <rPr>
        <i/>
        <sz val="10"/>
        <rFont val="Arial"/>
        <family val="2"/>
      </rPr>
      <t xml:space="preserve">in case of fire classification according to EN 14041, please additionally fill out this request form </t>
    </r>
    <r>
      <rPr>
        <b/>
        <sz val="10"/>
        <rFont val="Calibri"/>
        <family val="2"/>
      </rPr>
      <t>→</t>
    </r>
    <r>
      <rPr>
        <sz val="10"/>
        <rFont val="Arial"/>
        <family val="2"/>
      </rPr>
      <t>)</t>
    </r>
  </si>
  <si>
    <t>EN 1307</t>
  </si>
  <si>
    <t>annex F</t>
  </si>
  <si>
    <t>peel resistance</t>
  </si>
  <si>
    <t>waterimpermeability</t>
  </si>
  <si>
    <t>PM703</t>
  </si>
  <si>
    <t>PM774</t>
  </si>
  <si>
    <t>PM735</t>
  </si>
  <si>
    <t>PM777</t>
  </si>
  <si>
    <t>PM781</t>
  </si>
  <si>
    <t>PM705</t>
  </si>
  <si>
    <t>PM706</t>
  </si>
  <si>
    <t>PM707</t>
  </si>
  <si>
    <t>PM716</t>
  </si>
  <si>
    <t>PM767</t>
  </si>
  <si>
    <t>PM773</t>
  </si>
  <si>
    <t>PM782</t>
  </si>
  <si>
    <t>PM372</t>
  </si>
  <si>
    <t>PM370</t>
  </si>
  <si>
    <t>PM1206</t>
  </si>
  <si>
    <t>PM918</t>
  </si>
  <si>
    <t>PM792</t>
  </si>
  <si>
    <t>PM770-01</t>
  </si>
  <si>
    <t>PM770-02</t>
  </si>
  <si>
    <t>PM704-01</t>
  </si>
  <si>
    <t>PM704-02</t>
  </si>
  <si>
    <t>PM739-01</t>
  </si>
  <si>
    <t>PM738-01</t>
  </si>
  <si>
    <t>PM738-02</t>
  </si>
  <si>
    <t>PM917</t>
  </si>
  <si>
    <t>PM775-01</t>
  </si>
  <si>
    <t>Electrical resistance* - Horizontal</t>
  </si>
  <si>
    <t>Electrical resistance* - Vertical</t>
  </si>
  <si>
    <t>PM775-02</t>
  </si>
  <si>
    <t>LISSON Fibre bind - loop pile* (400 cycles)</t>
  </si>
  <si>
    <t>LISSON Fibre bind - cut pile* or abrasion - needled*</t>
  </si>
  <si>
    <t>LISSON Fibre bind - (200 cycles)</t>
  </si>
  <si>
    <t>Change of appearance: Vetterman *</t>
  </si>
  <si>
    <t>Manual</t>
  </si>
  <si>
    <t>PM1</t>
  </si>
  <si>
    <t>PM2</t>
  </si>
  <si>
    <t>Proefmethode</t>
  </si>
  <si>
    <t>x</t>
  </si>
  <si>
    <t>PM4</t>
  </si>
  <si>
    <t>PM5</t>
  </si>
  <si>
    <t>PM6</t>
  </si>
  <si>
    <t>Pmx</t>
  </si>
  <si>
    <t>PM734-744</t>
  </si>
  <si>
    <t>Choose between hexapod or vetterman</t>
  </si>
  <si>
    <t>Change of appearance: Hexapod/Vetterman *</t>
  </si>
  <si>
    <t xml:space="preserve">floorandfire@ugent.be </t>
  </si>
  <si>
    <t>Automatic</t>
  </si>
  <si>
    <t>Additional properties EN 1307</t>
  </si>
  <si>
    <t>Type here name and standards of other requested tests</t>
  </si>
  <si>
    <t>lijst voor conditional formatting request manual</t>
  </si>
  <si>
    <t>Samplesize-TILE (m²)</t>
  </si>
  <si>
    <t>SampleSize</t>
  </si>
  <si>
    <t xml:space="preserve">characteristics: mass, thickness,... </t>
  </si>
  <si>
    <t>Full Basic &amp; use classification EN 1307</t>
  </si>
  <si>
    <t xml:space="preserve">Full construction parameters EN 1307 </t>
  </si>
  <si>
    <t>basic requirements + Use class</t>
  </si>
  <si>
    <t>som</t>
  </si>
  <si>
    <t>Required sample size based on requested tests</t>
  </si>
  <si>
    <t>No-tile (m²)</t>
  </si>
  <si>
    <t>Tiles ( extra m²)</t>
  </si>
  <si>
    <t>In versie 1.0 is de invul en opslaan instructies veranderd. Vanaf nu Versie 1.1</t>
  </si>
  <si>
    <t>Optional  (e.g.your internal ref. n°, batch n°, colour n°, PO n°)</t>
  </si>
  <si>
    <t>Additional sample references</t>
  </si>
  <si>
    <t>optional, e.g. priorities, expected results, stop in case of failed results,...…</t>
  </si>
  <si>
    <t>Additional information about the requested tests</t>
  </si>
  <si>
    <t>Tests not listed above</t>
  </si>
  <si>
    <t>Did you apply antistatic surface treatment?</t>
  </si>
  <si>
    <t>Is abrasion to be tested with underlay?</t>
  </si>
  <si>
    <t>Hexapod/vetterman, castor chair aangepast.</t>
  </si>
  <si>
    <t>I Declare that all colourfastnesses meet the requirements of EN 1307 
(so no additional colour fastness tests needed)</t>
  </si>
  <si>
    <t>Thermal ressistance aangepast; in cel B50 verschijnt de zin "fill in… " als er nominaal dikte leeg is.</t>
  </si>
  <si>
    <t>Versie 1.3</t>
  </si>
  <si>
    <t>verplicht om enkel cijfers in te geven ( cellen C15,16,17, 19,20)</t>
  </si>
  <si>
    <t>EN ISO 9239-1</t>
  </si>
  <si>
    <t>ASTM E648</t>
  </si>
  <si>
    <t>Request form for fire tests</t>
  </si>
  <si>
    <t>- Make a choice -</t>
  </si>
  <si>
    <t>ISO 11925-2</t>
  </si>
  <si>
    <t>Fibre cement board</t>
  </si>
  <si>
    <t>Wood</t>
  </si>
  <si>
    <t>Other, specify</t>
  </si>
  <si>
    <t>Method of fixing</t>
  </si>
  <si>
    <t>Dutch</t>
  </si>
  <si>
    <t>Test substrate</t>
  </si>
  <si>
    <t>Details of other aspects</t>
  </si>
  <si>
    <t>Details of joints (if applicable)</t>
  </si>
  <si>
    <t>Chemical composition (e.g. 80%wool, 20%PA 6.6)</t>
  </si>
  <si>
    <t>EN ISO 10833 (replaces EN 1814 (2005))</t>
  </si>
  <si>
    <t>Normen aangepast EN 994, EN ISO 10833</t>
  </si>
  <si>
    <t>Kind of Infill 1:</t>
  </si>
  <si>
    <t>kg/m²</t>
  </si>
  <si>
    <t>Kind of Infill 2:</t>
  </si>
  <si>
    <t>BRAND</t>
  </si>
  <si>
    <t>NO infill</t>
  </si>
  <si>
    <t>Sand</t>
  </si>
  <si>
    <t>SBR</t>
  </si>
  <si>
    <t>TPE</t>
  </si>
  <si>
    <t>EPDM</t>
  </si>
  <si>
    <t>Cork</t>
  </si>
  <si>
    <t>Specify</t>
  </si>
  <si>
    <t>1. Applicant information</t>
  </si>
  <si>
    <t>a) EN 1307 Full classification</t>
  </si>
  <si>
    <t>c) Various other tests</t>
  </si>
  <si>
    <t>FR-treated:</t>
  </si>
  <si>
    <t>min. 80% wool, rest PA and/or PES</t>
  </si>
  <si>
    <t>100% wool</t>
  </si>
  <si>
    <t>100% PP</t>
  </si>
  <si>
    <t>100% PA</t>
  </si>
  <si>
    <t>Max (mm)</t>
  </si>
  <si>
    <t>Max (kg/m²)</t>
  </si>
  <si>
    <t>In case of Artificial Turf:</t>
  </si>
  <si>
    <t>EN 13501-1, EN 14041</t>
  </si>
  <si>
    <t>Is fire test to be performed with underlay?</t>
  </si>
  <si>
    <t>Samples to be cleaned before test ?</t>
  </si>
  <si>
    <t>Other</t>
  </si>
  <si>
    <t>aantal m²</t>
  </si>
  <si>
    <t>iftest PP</t>
  </si>
  <si>
    <t xml:space="preserve">Give Brand and type of glue </t>
  </si>
  <si>
    <t>Orientation test (1 repetition per direction)</t>
  </si>
  <si>
    <t>iftest Wol/PA</t>
  </si>
  <si>
    <t>Walking test - Static electrical propensity*</t>
  </si>
  <si>
    <t>language for CR</t>
  </si>
  <si>
    <t>ONE classification report for:</t>
  </si>
  <si>
    <t>(if available)</t>
  </si>
  <si>
    <t>opp tegel</t>
  </si>
  <si>
    <t>cm²</t>
  </si>
  <si>
    <t>m²</t>
  </si>
  <si>
    <t>Additional sample information</t>
  </si>
  <si>
    <t xml:space="preserve">Additional sample information </t>
  </si>
  <si>
    <t>Name of group</t>
  </si>
  <si>
    <t>Names of the qualities belonging to the group</t>
  </si>
  <si>
    <t xml:space="preserve">Reference of test reports from Ghent University </t>
  </si>
  <si>
    <t>This quality</t>
  </si>
  <si>
    <t>Group of qualities (family)</t>
  </si>
  <si>
    <t>Quality name 
(for test report)</t>
  </si>
  <si>
    <t>Orientation test (1 repetition per direction) EN ISO 9239-1</t>
  </si>
  <si>
    <t>Versie 2.0</t>
  </si>
  <si>
    <t>brand testen toegevoegd</t>
  </si>
  <si>
    <t>Address of applicant/manufacturer</t>
  </si>
  <si>
    <t>LoopProef</t>
  </si>
  <si>
    <t>BAM</t>
  </si>
  <si>
    <t>NEOLITE</t>
  </si>
  <si>
    <t>Both Soles</t>
  </si>
  <si>
    <t>Type of sole for walking test</t>
  </si>
  <si>
    <t>pile needled B1</t>
  </si>
  <si>
    <t>pile needled B2</t>
  </si>
  <si>
    <t>pile needled B3</t>
  </si>
  <si>
    <t>EN 985, ISO 4918, ISO 9405</t>
  </si>
  <si>
    <t>JL: opsplitsing B1, B2 en B3 toegevoegd</t>
  </si>
  <si>
    <t>Required sample information</t>
  </si>
  <si>
    <t>Structured cut &amp; loop pile</t>
  </si>
  <si>
    <t xml:space="preserve">If the product will be marketed under different Trade names, please list them all </t>
  </si>
  <si>
    <t>Requested tests</t>
  </si>
  <si>
    <t>Language for CR</t>
  </si>
  <si>
    <t xml:space="preserve">2. Basic Sample Information </t>
  </si>
  <si>
    <t>Comment</t>
  </si>
  <si>
    <t>Fire Tests</t>
  </si>
  <si>
    <t>Full test</t>
  </si>
  <si>
    <t>Manufacturer (for classification report)</t>
  </si>
  <si>
    <t>Sponsor  (for classification report)</t>
  </si>
  <si>
    <t>Name of 'group of qualities'</t>
  </si>
  <si>
    <t>Name</t>
  </si>
  <si>
    <t>Adress</t>
  </si>
  <si>
    <t>Other: specify here</t>
  </si>
  <si>
    <t>Full test EN ISO 9239-1</t>
  </si>
  <si>
    <t>Classification report needed for CE-marking: EN 13501-1, EN 14041</t>
  </si>
  <si>
    <t>Passwoords voor UNPROTECT</t>
  </si>
  <si>
    <t>Protect Sheet - floorandfire</t>
  </si>
  <si>
    <t>Protect Workbook - faf</t>
  </si>
  <si>
    <t>"Basic Sample Information" verplaatst naar "General info"</t>
  </si>
  <si>
    <t>Structured</t>
  </si>
  <si>
    <t>opm herziening 2.1</t>
  </si>
  <si>
    <t>fout verbeterd bij : glued down yes: dan geen dim. Stab. Nodig (foute verwijzing in loouptabel</t>
  </si>
  <si>
    <t>fout verbeterd bij mass structured needlefelt (geen surface mass &amp;thickness &amp; density</t>
  </si>
  <si>
    <t>drop dow:n ref 2: structured toegevoegd</t>
  </si>
  <si>
    <t>Some of fire tests requested (see workbook for Fire Tests)</t>
  </si>
  <si>
    <t>11/9/2020 TA</t>
  </si>
  <si>
    <t>glued down</t>
  </si>
  <si>
    <t>loose laid</t>
  </si>
  <si>
    <t>standard Solvent free glue</t>
  </si>
  <si>
    <t xml:space="preserve">Range of total mass (kg/m²)     </t>
  </si>
  <si>
    <t xml:space="preserve">Range of total thickness (mm)    </t>
  </si>
  <si>
    <t>EN ISO 24342 (replaces EN 994 (2012))</t>
  </si>
  <si>
    <r>
      <t>Effective pile mass * (</t>
    </r>
    <r>
      <rPr>
        <sz val="8"/>
        <rFont val="Arial"/>
        <family val="2"/>
      </rPr>
      <t>only for Needlefelt type A2, A3, B2, B3</t>
    </r>
    <r>
      <rPr>
        <sz val="10"/>
        <rFont val="Arial"/>
        <family val="2"/>
      </rPr>
      <t>)</t>
    </r>
  </si>
  <si>
    <t>17/12/2020 JL</t>
  </si>
  <si>
    <t>EN 994 vervangen door EN ISO 24342</t>
  </si>
  <si>
    <t>Applicant (company name)</t>
  </si>
  <si>
    <t>Full Address of applicant</t>
  </si>
  <si>
    <t>dropdown en Look-up lijsten; niet van plaats veranderen!</t>
  </si>
  <si>
    <t>Additional information needed for classification report for CE marking</t>
  </si>
  <si>
    <r>
      <rPr>
        <b/>
        <sz val="10"/>
        <rFont val="Arial"/>
        <family val="2"/>
      </rPr>
      <t>Substrate</t>
    </r>
    <r>
      <rPr>
        <sz val="10"/>
        <rFont val="Arial"/>
        <family val="2"/>
      </rPr>
      <t xml:space="preserve"> for testing of samples</t>
    </r>
  </si>
  <si>
    <r>
      <t>Samples</t>
    </r>
    <r>
      <rPr>
        <b/>
        <sz val="10"/>
        <rFont val="Arial"/>
        <family val="2"/>
      </rPr>
      <t xml:space="preserve"> to be cleaned</t>
    </r>
    <r>
      <rPr>
        <sz val="10"/>
        <rFont val="Arial"/>
        <family val="2"/>
      </rPr>
      <t xml:space="preserve"> before test ?</t>
    </r>
  </si>
  <si>
    <r>
      <t xml:space="preserve">Pile fibre </t>
    </r>
    <r>
      <rPr>
        <b/>
        <sz val="10"/>
        <rFont val="Arial"/>
        <family val="2"/>
      </rPr>
      <t>composition</t>
    </r>
    <r>
      <rPr>
        <sz val="10"/>
        <rFont val="Arial"/>
        <family val="2"/>
      </rPr>
      <t xml:space="preserve"> (%)</t>
    </r>
  </si>
  <si>
    <t>Any other information or requests</t>
  </si>
  <si>
    <t>Use/Abrasion</t>
  </si>
  <si>
    <t xml:space="preserve">According to price offer </t>
  </si>
  <si>
    <t>Language(s) for test report(s)</t>
  </si>
  <si>
    <t>Artificial turf sample?</t>
  </si>
  <si>
    <r>
      <t xml:space="preserve">Method of </t>
    </r>
    <r>
      <rPr>
        <b/>
        <sz val="10"/>
        <rFont val="Arial"/>
        <family val="2"/>
      </rPr>
      <t>Fixing</t>
    </r>
    <r>
      <rPr>
        <sz val="10"/>
        <rFont val="Arial"/>
        <family val="2"/>
      </rPr>
      <t xml:space="preserve"> samples on substrate</t>
    </r>
  </si>
  <si>
    <r>
      <t xml:space="preserve">Is fire test to be performed with </t>
    </r>
    <r>
      <rPr>
        <b/>
        <sz val="10"/>
        <rFont val="Arial"/>
        <family val="2"/>
      </rPr>
      <t>Underlay?</t>
    </r>
  </si>
  <si>
    <r>
      <rPr>
        <b/>
        <sz val="10"/>
        <rFont val="Arial"/>
        <family val="2"/>
      </rPr>
      <t>fill out</t>
    </r>
    <r>
      <rPr>
        <sz val="10"/>
        <rFont val="Arial"/>
        <family val="2"/>
      </rPr>
      <t xml:space="preserve"> only </t>
    </r>
    <r>
      <rPr>
        <b/>
        <sz val="10"/>
        <rFont val="Arial"/>
        <family val="2"/>
      </rPr>
      <t>cells</t>
    </r>
    <r>
      <rPr>
        <sz val="10"/>
        <rFont val="Arial"/>
        <family val="2"/>
      </rPr>
      <t xml:space="preserve"> with grey background </t>
    </r>
  </si>
  <si>
    <t>sample size naar beneden verhuist</t>
  </si>
  <si>
    <t>poging om artificial turf toe te voegen</t>
  </si>
  <si>
    <t>meer conditional formatting toegevoegd</t>
  </si>
  <si>
    <t>JL</t>
  </si>
  <si>
    <r>
      <t xml:space="preserve">Please complete </t>
    </r>
    <r>
      <rPr>
        <b/>
        <u val="single"/>
        <sz val="9"/>
        <color theme="0"/>
        <rFont val="Arial"/>
        <family val="2"/>
      </rPr>
      <t>ALL</t>
    </r>
    <r>
      <rPr>
        <sz val="9"/>
        <color theme="0"/>
        <rFont val="Arial"/>
        <family val="2"/>
      </rPr>
      <t xml:space="preserve"> information in this part first, before choosing your test</t>
    </r>
  </si>
  <si>
    <r>
      <rPr>
        <b/>
        <sz val="10"/>
        <color theme="0"/>
        <rFont val="Arial"/>
        <family val="2"/>
      </rPr>
      <t>E-Mail</t>
    </r>
    <r>
      <rPr>
        <sz val="10"/>
        <color theme="0"/>
        <rFont val="Arial"/>
        <family val="2"/>
      </rPr>
      <t xml:space="preserve"> the completed file (in .xlsx format) to</t>
    </r>
  </si>
  <si>
    <r>
      <t>Invoice Address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(if different from address above):</t>
    </r>
  </si>
  <si>
    <t>E-Mail the completed file (in .xlsx format) to</t>
  </si>
  <si>
    <t>Colouring</t>
  </si>
  <si>
    <t>Secondary backing</t>
  </si>
  <si>
    <t>Please do first fill out the worksheet "General Info", followed by the worksheets "Basic&amp;Use Tests" and /or "FireTests"</t>
  </si>
  <si>
    <r>
      <rPr>
        <b/>
        <u val="single"/>
        <sz val="10"/>
        <rFont val="Arial"/>
        <family val="2"/>
      </rPr>
      <t>Tests to be performed</t>
    </r>
    <r>
      <rPr>
        <u val="single"/>
        <sz val="10"/>
        <rFont val="Arial"/>
        <family val="2"/>
      </rPr>
      <t xml:space="preserve">  (mark with </t>
    </r>
    <r>
      <rPr>
        <b/>
        <u val="single"/>
        <sz val="10"/>
        <rFont val="Arial"/>
        <family val="2"/>
      </rPr>
      <t>X)</t>
    </r>
  </si>
  <si>
    <t>Please make sure that you first filled out the worksheet "General Info"</t>
  </si>
  <si>
    <r>
      <t xml:space="preserve">Manufacturer (for classification report)
</t>
    </r>
    <r>
      <rPr>
        <i/>
        <sz val="9"/>
        <rFont val="Arial"/>
        <family val="2"/>
      </rPr>
      <t>change if different from applicant</t>
    </r>
  </si>
  <si>
    <r>
      <t xml:space="preserve">Sponsor  (for classification report)
</t>
    </r>
    <r>
      <rPr>
        <i/>
        <sz val="9"/>
        <rFont val="Arial"/>
        <family val="2"/>
      </rPr>
      <t>Add if different from manufacturer</t>
    </r>
  </si>
  <si>
    <t>Visuele aanpassingen: tabkleur, hidden kolommen, titels in kleur, lege kolom A toegevoegd</t>
  </si>
  <si>
    <t>Hyperlink naar meest recente versie aangepast naar website Textiles (i.p.v. via iProva naar website)</t>
  </si>
  <si>
    <t>Conditional format van Basic sample information aangepast</t>
  </si>
  <si>
    <t>Ja/nee validatie uitgebreid met 'Make a choice"</t>
  </si>
  <si>
    <t xml:space="preserve">Carpet type </t>
  </si>
  <si>
    <t>Type of surface</t>
  </si>
  <si>
    <t>Primary backing</t>
  </si>
  <si>
    <t>Alle initiële voorstellen bij lijst tussen liggende streepjes gezet</t>
  </si>
  <si>
    <t>- Choose from the list or type your own designation -</t>
  </si>
  <si>
    <t>- Please choose -</t>
  </si>
  <si>
    <t>Titel van de  tabs Basic&amp;Use Tests en FireTests uniform gezet</t>
  </si>
  <si>
    <t>Stuk over "how to use this form" verwerkt in formulier</t>
  </si>
  <si>
    <t>Enkele invulvelden die nog niet grijs stonden, grijs gezet</t>
  </si>
  <si>
    <t>Conditional format van "Applicant information aangepast (ingevulde velden kleuren niet meer rood)</t>
  </si>
  <si>
    <t xml:space="preserve">additional space for your special requests </t>
  </si>
  <si>
    <t>Conditional format van FireTests tab</t>
  </si>
  <si>
    <r>
      <t xml:space="preserve">Request form for carpet tests </t>
    </r>
    <r>
      <rPr>
        <sz val="14"/>
        <rFont val="Arial"/>
        <family val="2"/>
      </rPr>
      <t>(Use a separate form for each quality)</t>
    </r>
  </si>
  <si>
    <t>- Choose a language -</t>
  </si>
  <si>
    <t>- Choose a language for a 2nd report (if applicable) -</t>
  </si>
  <si>
    <t>UGent CTSE
Technologiepark 70A
9052 Zwijnaarde
Belgium</t>
  </si>
  <si>
    <r>
      <t xml:space="preserve">Text in red = </t>
    </r>
    <r>
      <rPr>
        <b/>
        <sz val="10"/>
        <color rgb="FFFF0000"/>
        <rFont val="Arial"/>
        <family val="2"/>
      </rPr>
      <t xml:space="preserve">info always required </t>
    </r>
    <r>
      <rPr>
        <sz val="10"/>
        <color rgb="FFFF0000"/>
        <rFont val="Arial"/>
        <family val="2"/>
      </rPr>
      <t>to make the test report</t>
    </r>
  </si>
  <si>
    <r>
      <t>Quality name</t>
    </r>
    <r>
      <rPr>
        <b/>
        <sz val="8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(to be used in test report</t>
    </r>
    <r>
      <rPr>
        <sz val="10"/>
        <color rgb="FFFF0000"/>
        <rFont val="Arial"/>
        <family val="2"/>
      </rPr>
      <t>)</t>
    </r>
  </si>
  <si>
    <r>
      <rPr>
        <b/>
        <sz val="10"/>
        <rFont val="Arial"/>
        <family val="2"/>
      </rPr>
      <t>Send the sample to</t>
    </r>
    <r>
      <rPr>
        <sz val="10"/>
        <rFont val="Arial"/>
        <family val="2"/>
      </rPr>
      <t xml:space="preserve">: </t>
    </r>
  </si>
  <si>
    <t>Critical radiant flux (USA)</t>
  </si>
  <si>
    <r>
      <t>Fire classification needed for</t>
    </r>
    <r>
      <rPr>
        <b/>
        <sz val="10"/>
        <rFont val="Arial"/>
        <family val="2"/>
      </rPr>
      <t xml:space="preserve"> CE-marking</t>
    </r>
    <r>
      <rPr>
        <sz val="10"/>
        <rFont val="Arial"/>
        <family val="2"/>
      </rPr>
      <t>:</t>
    </r>
  </si>
  <si>
    <t>a) Product information</t>
  </si>
  <si>
    <t>Address</t>
  </si>
  <si>
    <t>Min (kg/m²)</t>
  </si>
  <si>
    <t>Min (mm)</t>
  </si>
  <si>
    <t xml:space="preserve">FR-treated   </t>
  </si>
  <si>
    <r>
      <rPr>
        <b/>
        <sz val="10"/>
        <rFont val="Arial"/>
        <family val="2"/>
      </rPr>
      <t>Required sample size</t>
    </r>
    <r>
      <rPr>
        <sz val="10"/>
        <rFont val="Arial"/>
        <family val="2"/>
      </rPr>
      <t xml:space="preserve"> can be found on the worksheets 'Basic&amp;UseTests' and 'FireTests'. The sample size is automatically calculated based on the requested tests.</t>
    </r>
  </si>
  <si>
    <t>Automatic estimation of sample size based on requested test</t>
  </si>
  <si>
    <r>
      <rPr>
        <b/>
        <sz val="10"/>
        <rFont val="Arial"/>
        <family val="2"/>
      </rPr>
      <t>Required sample size</t>
    </r>
    <r>
      <rPr>
        <sz val="10"/>
        <rFont val="Arial"/>
        <family val="2"/>
      </rPr>
      <t xml:space="preserve"> for these Fire tests</t>
    </r>
  </si>
  <si>
    <r>
      <rPr>
        <b/>
        <sz val="10"/>
        <rFont val="Arial"/>
        <family val="2"/>
      </rPr>
      <t>Required sample size</t>
    </r>
    <r>
      <rPr>
        <sz val="10"/>
        <rFont val="Arial"/>
        <family val="2"/>
      </rPr>
      <t xml:space="preserve"> for these Basic &amp; Use tests</t>
    </r>
  </si>
  <si>
    <t>c) Administrative information</t>
  </si>
  <si>
    <t>Test</t>
  </si>
  <si>
    <t>Standard</t>
  </si>
  <si>
    <t xml:space="preserve">Small flame test* </t>
  </si>
  <si>
    <r>
      <t xml:space="preserve">Fire behaviour* (radiant panel): </t>
    </r>
    <r>
      <rPr>
        <b/>
        <sz val="10"/>
        <rFont val="Arial"/>
        <family val="2"/>
      </rPr>
      <t>orientation test</t>
    </r>
  </si>
  <si>
    <r>
      <t xml:space="preserve">Fire behaviour* (radiant panel): </t>
    </r>
    <r>
      <rPr>
        <b/>
        <sz val="10"/>
        <rFont val="Arial"/>
        <family val="2"/>
      </rPr>
      <t>full test</t>
    </r>
  </si>
  <si>
    <t>Tests marked with an * are accreditated</t>
  </si>
  <si>
    <t>SMO, version 3.1 DRAFT</t>
  </si>
  <si>
    <t>Dimensional stability (tab Basic&amp;UseTests): formule bij carpet aangepast zodat het '-' is als er tegels geselecteerd zijn</t>
  </si>
  <si>
    <t>Natural fibre?</t>
  </si>
  <si>
    <t>Yes, ≥ 80% other natural fibre</t>
  </si>
  <si>
    <r>
      <t xml:space="preserve">Yes,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80% wool</t>
    </r>
  </si>
  <si>
    <t>Pile material ≥ 80 % natural fibre ?</t>
  </si>
  <si>
    <t>11/02/2021 (SMO)</t>
  </si>
  <si>
    <t>18/02/2021 (SMO)</t>
  </si>
  <si>
    <t>Composition of layers</t>
  </si>
  <si>
    <t>Definition pile carpet:</t>
  </si>
  <si>
    <t xml:space="preserve">Definition Flat Needled  </t>
  </si>
  <si>
    <t>One visible layer (homogeneous product).</t>
  </si>
  <si>
    <t>More than one visible layer, the bonding compound of which is present throughout its thickness.</t>
  </si>
  <si>
    <t xml:space="preserve">Flat Needled A2 </t>
  </si>
  <si>
    <t>Pile Needled B2</t>
  </si>
  <si>
    <t xml:space="preserve">All pile carpets except needled </t>
  </si>
  <si>
    <t>More than one visible layer, the bonding compound of which does not reach the top of the use surface</t>
  </si>
  <si>
    <t>1) needled textile floor covering with pile in which the use-surface is composed of entangled fibres bonded together by a mechanical and a chemical process</t>
  </si>
  <si>
    <t>2) the mechanical bonding system is a consolidation of a batt of fibres through entanglement by multiple penetrations of barbed needles in one or more (visible) layers</t>
  </si>
  <si>
    <t>3) needles are used for structuring this pre-needled felting material</t>
  </si>
  <si>
    <t>3) mechanically brushing machines are being used for structuring this pre-needled felting material, resulting in a roughened surface with relatively long and coarse protruding fibres</t>
  </si>
  <si>
    <t>4) the bonding system is applied to the back</t>
  </si>
  <si>
    <t>4) the use surface is either a geometric or linear design, a velours or a rib pattern</t>
  </si>
  <si>
    <t>1) needled textile floor covering with pile in which the use-surface is composed of fibre spheres bonded together by a mechanical and a chemical process</t>
  </si>
  <si>
    <t>2) the chemical bonding system is incorporated in the backing</t>
  </si>
  <si>
    <t>Comment bij Carpet Type vervangen door aparte Worksheet</t>
  </si>
  <si>
    <t>Bij exportFireTests extra lijn toegevoegd voor samenstelling van de opbouw + extra formule bij sommige lijnen zodat er geen 0 of "make a choice" wordt weergegeven</t>
  </si>
  <si>
    <t>Definition carpet Type (EN1307 table 4)</t>
  </si>
  <si>
    <t>25/2/2021 (SMO)</t>
  </si>
  <si>
    <t>Basic&amp;Use Tests: in stuk "b) individual test" conditional format toegevoegd i.p.v. de tekst " (Skip this part if you have chosen for 'EN 1307 full classification' above)"</t>
  </si>
  <si>
    <t>For more information, check standard EN1307 ref 2</t>
  </si>
  <si>
    <t>For more information, check standard EN 1307 ref 3</t>
  </si>
  <si>
    <t>For more information, check standard EN1307 ref 5</t>
  </si>
  <si>
    <t>For more information, check standard  EN1307 ref 4</t>
  </si>
  <si>
    <t>Please do not scan this file nor pdf it!</t>
  </si>
  <si>
    <t>Definition Pile Needled</t>
  </si>
  <si>
    <t>Targeted fire classification</t>
  </si>
  <si>
    <t>Stop testing in case of failed results?</t>
  </si>
  <si>
    <t>Fire Classification</t>
  </si>
  <si>
    <t>Not determined</t>
  </si>
  <si>
    <t>A1</t>
  </si>
  <si>
    <t>A2</t>
  </si>
  <si>
    <t>B</t>
  </si>
  <si>
    <t>C</t>
  </si>
  <si>
    <t>D</t>
  </si>
  <si>
    <t>E</t>
  </si>
  <si>
    <t>F</t>
  </si>
  <si>
    <t>Please provide this underlay with the samples</t>
  </si>
  <si>
    <t>1/3/2021 (SMO)</t>
  </si>
  <si>
    <t>b) Individual tests</t>
  </si>
  <si>
    <t>For more  information see Worksheet "Definition Carpet Type"</t>
  </si>
  <si>
    <t>Version 3</t>
  </si>
  <si>
    <t>- Please choose type of sole -</t>
  </si>
  <si>
    <t>Type here the brand of the used glue</t>
  </si>
  <si>
    <t>b) End-use application</t>
  </si>
  <si>
    <t>Details of other aspects of end use conditions (if applicable)</t>
  </si>
  <si>
    <t>Minimum required amount of samples</t>
  </si>
  <si>
    <t>1 x (105cm x 23cm) per direction</t>
  </si>
  <si>
    <t>3 x (105cm x 23cm) per direction OR 1 x (1.5m x 1.5m)</t>
  </si>
  <si>
    <t>3 x (25cm x 9cm) per direction OR 1 x (1m x 1m)</t>
  </si>
  <si>
    <t>3 x (105cm x 23cm) per direction OR min 1x (1.5m x 1.5m)</t>
  </si>
  <si>
    <t>direction = production direction and perpendicular to it</t>
  </si>
  <si>
    <t>Intended end-use application(s)</t>
  </si>
  <si>
    <t>Date of application</t>
  </si>
  <si>
    <t>AANGEPAST 5/3/2021</t>
  </si>
  <si>
    <t>2nd language for CR report</t>
  </si>
  <si>
    <t>Secundary backing</t>
  </si>
  <si>
    <t>Woven + re-enforcement scrim</t>
  </si>
  <si>
    <t>PUR</t>
  </si>
  <si>
    <t>SBR - latex</t>
  </si>
  <si>
    <t>Polyolefine</t>
  </si>
  <si>
    <t>second_backing_carpet</t>
  </si>
  <si>
    <t>second_backing_artificialturf</t>
  </si>
  <si>
    <t>primary_backing_artificialturf</t>
  </si>
  <si>
    <t>primary_backing_carpet</t>
  </si>
  <si>
    <t>5/03/2021 (SMO)</t>
  </si>
  <si>
    <t>secondary backing staat nu bij General Info (gehide bij Basic&amp;UseTests)</t>
  </si>
  <si>
    <t>Variabel lijstje voor primary &amp; secondary backing (kunstgras vs tapijt)</t>
  </si>
  <si>
    <t>Fout verbeterd: Formule config Q37 en Q38 aangepast: AND i.p.v. OR (voor ≥80% natural fibre)</t>
  </si>
  <si>
    <t>Fout verbeterd: Formule config W38 aangepast (voor ≥80% natural fibre)</t>
  </si>
  <si>
    <t>Datum nu als tekst-veld (anders probleem bij het kopiëren naar het rekenblad)</t>
  </si>
  <si>
    <r>
      <t xml:space="preserve">Basic&amp;UseTests: </t>
    </r>
    <r>
      <rPr>
        <sz val="10"/>
        <rFont val="Calibri"/>
        <family val="2"/>
      </rPr>
      <t>≥</t>
    </r>
    <r>
      <rPr>
        <sz val="10"/>
        <rFont val="Geneva"/>
        <family val="2"/>
      </rPr>
      <t xml:space="preserve">80% wool vervangen door </t>
    </r>
    <r>
      <rPr>
        <sz val="10"/>
        <rFont val="Calibri"/>
        <family val="2"/>
      </rPr>
      <t>≥</t>
    </r>
    <r>
      <rPr>
        <sz val="10"/>
        <rFont val="Geneva"/>
        <family val="2"/>
      </rPr>
      <t>80% natural fibre; keuzelijstje aangepast + formule in tabel in CONFIG aangepast voor PM738-02 en 739 pile carpet (opmerking van KCL, gebaseerd op EN1307)</t>
    </r>
  </si>
  <si>
    <t>If you want fire tests on non-textile materials, please use the dedicated request form on our website.</t>
  </si>
  <si>
    <t>!!! Click here to get the most recent version of this form!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</si>
</sst>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0"/>
      <name val="Genev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i/>
      <u val="single"/>
      <sz val="10"/>
      <name val="Arial"/>
      <family val="2"/>
    </font>
    <font>
      <b/>
      <u val="single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i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Symbol"/>
      <family val="1"/>
      <charset val="2"/>
    </font>
    <font>
      <sz val="11"/>
      <color rgb="FFFF0000"/>
      <name val="Arial"/>
      <family val="2"/>
    </font>
    <font>
      <u val="single"/>
      <sz val="10"/>
      <color theme="10"/>
      <name val="Geneva"/>
      <family val="2"/>
    </font>
    <font>
      <b/>
      <sz val="10"/>
      <name val="Geneva"/>
      <family val="2"/>
    </font>
    <font>
      <b/>
      <i/>
      <sz val="12"/>
      <name val="Arial"/>
      <family val="2"/>
    </font>
    <font>
      <sz val="8"/>
      <name val="Arial"/>
      <family val="2"/>
    </font>
    <font>
      <sz val="10"/>
      <color theme="3" tint="0.399980008602142"/>
      <name val="Arial"/>
      <family val="2"/>
    </font>
    <font>
      <i/>
      <sz val="10"/>
      <color rgb="FF00B050"/>
      <name val="Arial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theme="3" tint="0.399980008602142"/>
      <name val="Arial"/>
      <family val="2"/>
    </font>
    <font>
      <sz val="12"/>
      <name val="Arial"/>
      <family val="2"/>
    </font>
    <font>
      <strike/>
      <sz val="10"/>
      <name val="Arial"/>
      <family val="2"/>
    </font>
    <font>
      <b/>
      <sz val="10"/>
      <color theme="0"/>
      <name val="Arial"/>
      <family val="2"/>
    </font>
    <font>
      <b/>
      <u val="single"/>
      <sz val="10"/>
      <color theme="10"/>
      <name val="Geneva"/>
      <family val="2"/>
    </font>
    <font>
      <b/>
      <sz val="10"/>
      <color rgb="FFFF0000"/>
      <name val="Arial"/>
      <family val="2"/>
    </font>
    <font>
      <u val="single"/>
      <sz val="10"/>
      <name val="Arial"/>
      <family val="2"/>
    </font>
    <font>
      <b/>
      <u val="single"/>
      <sz val="11"/>
      <name val="Arial"/>
      <family val="2"/>
    </font>
    <font>
      <i/>
      <u val="single"/>
      <sz val="10"/>
      <name val="Arial"/>
      <family val="2"/>
    </font>
    <font>
      <sz val="10"/>
      <color rgb="FFFF0000"/>
      <name val="Geneva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i/>
      <sz val="9"/>
      <name val="Arial"/>
      <family val="2"/>
    </font>
    <font>
      <i/>
      <u val="single"/>
      <sz val="9"/>
      <name val="Arial"/>
      <family val="2"/>
    </font>
    <font>
      <b/>
      <u val="single"/>
      <sz val="11"/>
      <color rgb="FFFF0000"/>
      <name val="Geneva"/>
      <family val="2"/>
    </font>
    <font>
      <b/>
      <u val="double"/>
      <sz val="11"/>
      <name val="Arial"/>
      <family val="2"/>
    </font>
    <font>
      <b/>
      <u val="double"/>
      <sz val="11"/>
      <color theme="1"/>
      <name val="Arial"/>
      <family val="2"/>
    </font>
    <font>
      <b/>
      <u val="double"/>
      <sz val="11"/>
      <color rgb="FF0070C0"/>
      <name val="Arial"/>
      <family val="2"/>
    </font>
    <font>
      <b/>
      <i/>
      <sz val="10"/>
      <color rgb="FF430DF1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9"/>
      <color theme="0"/>
      <name val="Arial"/>
      <family val="2"/>
    </font>
    <font>
      <i/>
      <sz val="10"/>
      <color theme="0"/>
      <name val="Arial"/>
      <family val="2"/>
    </font>
    <font>
      <b/>
      <i/>
      <u val="single"/>
      <sz val="11"/>
      <color theme="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sz val="11"/>
      <color theme="0"/>
      <name val="Arial"/>
      <family val="2"/>
    </font>
    <font>
      <b/>
      <u val="single"/>
      <sz val="9"/>
      <color theme="0"/>
      <name val="Arial"/>
      <family val="2"/>
    </font>
    <font>
      <u val="single"/>
      <sz val="10"/>
      <color theme="0"/>
      <name val="Geneva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6"/>
      <color rgb="FFFF0000"/>
      <name val="Arial"/>
      <family val="2"/>
    </font>
    <font>
      <sz val="10"/>
      <name val="Calibri"/>
      <family val="2"/>
    </font>
    <font>
      <b/>
      <u val="single"/>
      <sz val="11"/>
      <color theme="0"/>
      <name val="Geneva"/>
      <family val="2"/>
    </font>
    <font>
      <b/>
      <u val="single"/>
      <sz val="12"/>
      <name val="Geneva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3" tint="0.399980008602142"/>
      <name val="Arial"/>
      <family val="2"/>
    </font>
    <font>
      <sz val="10"/>
      <color theme="6" tint="0.599990010261536"/>
      <name val="Arial"/>
      <family val="2"/>
    </font>
    <font>
      <i/>
      <sz val="9"/>
      <color theme="0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6" tint="0.7999500036239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50003623962"/>
        <bgColor indexed="64"/>
      </patternFill>
    </fill>
    <fill>
      <patternFill patternType="solid">
        <fgColor theme="2" tint="-0.0999400019645691"/>
        <bgColor indexed="64"/>
      </patternFill>
    </fill>
    <fill>
      <patternFill patternType="solid">
        <fgColor theme="9" tint="0.799950003623962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theme="4" tint="-0.499969989061356"/>
        <bgColor indexed="64"/>
      </patternFill>
    </fill>
    <fill>
      <patternFill patternType="solid">
        <fgColor theme="3" tint="-0.4999699890613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6" tint="0.799979984760284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/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66">
    <xf numFmtId="0" fontId="0" fillId="0" borderId="0" xfId="0"/>
    <xf numFmtId="0" fontId="2" fillId="0" borderId="0" xfId="0" applyFont="1" applyAlignment="1" applyProtection="1">
      <alignment vertical="center"/>
      <protection/>
    </xf>
    <xf numFmtId="0" fontId="9" fillId="0" borderId="0" xfId="0" applyFont="1" applyAlignment="1" applyProtection="1">
      <alignment vertical="center"/>
      <protection/>
    </xf>
    <xf numFmtId="0" fontId="2" fillId="0" borderId="0" xfId="0" applyFont="1" applyBorder="1" applyAlignment="1" applyProtection="1">
      <alignment horizontal="center" vertical="center"/>
      <protection/>
    </xf>
    <xf numFmtId="0" fontId="3" fillId="0" borderId="0" xfId="0" applyFont="1" applyBorder="1" applyAlignment="1" applyProtection="1">
      <alignment horizontal="center" vertical="center"/>
      <protection/>
    </xf>
    <xf numFmtId="0" fontId="2" fillId="0" borderId="0" xfId="0" applyFont="1" applyBorder="1" applyProtection="1">
      <protection/>
    </xf>
    <xf numFmtId="0" fontId="8" fillId="0" borderId="0" xfId="0" applyFont="1" applyBorder="1" applyAlignment="1" applyProtection="1">
      <alignment horizontal="left" vertical="center"/>
      <protection/>
    </xf>
    <xf numFmtId="0" fontId="9" fillId="0" borderId="0" xfId="0" applyFont="1" applyBorder="1" applyAlignment="1" applyProtection="1">
      <alignment horizontal="left" vertical="center"/>
      <protection/>
    </xf>
    <xf numFmtId="0" fontId="8" fillId="0" borderId="0" xfId="0" applyFont="1" applyFill="1" applyBorder="1" applyAlignment="1" applyProtection="1">
      <alignment horizontal="left"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0" borderId="0" xfId="0" applyFont="1" applyBorder="1" applyAlignment="1" applyProtection="1">
      <alignment vertical="center"/>
      <protection/>
    </xf>
    <xf numFmtId="0" fontId="2" fillId="0" borderId="1" xfId="0" applyFont="1" applyBorder="1" applyAlignment="1" applyProtection="1">
      <alignment vertical="center"/>
      <protection/>
    </xf>
    <xf numFmtId="0" fontId="2" fillId="0" borderId="0" xfId="0" applyFont="1" applyAlignment="1" applyProtection="1">
      <alignment horizontal="center" vertical="center"/>
      <protection/>
    </xf>
    <xf numFmtId="0" fontId="2" fillId="0" borderId="0" xfId="0" applyFont="1" applyFill="1" applyBorder="1" applyAlignment="1" applyProtection="1">
      <alignment horizontal="left" vertical="center"/>
      <protection/>
    </xf>
    <xf numFmtId="0" fontId="3" fillId="0" borderId="0" xfId="0" applyFont="1" applyAlignment="1" applyProtection="1">
      <alignment horizontal="center" vertical="center"/>
      <protection/>
    </xf>
    <xf numFmtId="0" fontId="2" fillId="0" borderId="0" xfId="0" applyFont="1" applyFill="1" applyAlignment="1" applyProtection="1">
      <alignment vertical="center"/>
      <protection/>
    </xf>
    <xf numFmtId="0" fontId="12" fillId="0" borderId="0" xfId="0" applyFont="1" applyBorder="1" applyAlignment="1" applyProtection="1">
      <alignment horizontal="centerContinuous" vertical="center"/>
      <protection/>
    </xf>
    <xf numFmtId="0" fontId="2" fillId="0" borderId="2" xfId="0" applyFont="1" applyBorder="1" applyAlignment="1" applyProtection="1">
      <alignment horizontal="left" vertical="center"/>
      <protection/>
    </xf>
    <xf numFmtId="0" fontId="2" fillId="0" borderId="3" xfId="0" applyFont="1" applyBorder="1" applyAlignment="1" applyProtection="1">
      <alignment horizontal="left" vertical="center"/>
      <protection/>
    </xf>
    <xf numFmtId="0" fontId="2" fillId="0" borderId="2" xfId="0" applyFont="1" applyBorder="1" applyAlignment="1" applyProtection="1">
      <alignment vertical="center"/>
      <protection/>
    </xf>
    <xf numFmtId="0" fontId="2" fillId="0" borderId="3" xfId="0" applyFont="1" applyBorder="1" applyAlignment="1" applyProtection="1">
      <alignment vertical="center"/>
      <protection/>
    </xf>
    <xf numFmtId="0" fontId="2" fillId="0" borderId="4" xfId="0" applyFont="1" applyFill="1" applyBorder="1" applyAlignment="1" applyProtection="1">
      <alignment horizontal="left" vertical="center"/>
      <protection/>
    </xf>
    <xf numFmtId="0" fontId="10" fillId="0" borderId="0" xfId="0" applyFont="1" applyAlignment="1" applyProtection="1">
      <alignment vertical="center"/>
      <protection/>
    </xf>
    <xf numFmtId="0" fontId="2" fillId="0" borderId="0" xfId="0" applyFont="1" applyFill="1" applyBorder="1" applyAlignment="1" applyProtection="1">
      <alignment vertical="center"/>
      <protection/>
    </xf>
    <xf numFmtId="0" fontId="2" fillId="0" borderId="5" xfId="0" applyFont="1" applyBorder="1" applyAlignment="1" applyProtection="1">
      <alignment vertical="center"/>
      <protection/>
    </xf>
    <xf numFmtId="0" fontId="10" fillId="0" borderId="0" xfId="0" applyFont="1" applyBorder="1" applyAlignment="1" applyProtection="1">
      <alignment vertical="center"/>
      <protection/>
    </xf>
    <xf numFmtId="0" fontId="2" fillId="0" borderId="4" xfId="0" applyFont="1" applyBorder="1" applyAlignment="1" applyProtection="1">
      <alignment horizontal="left" vertical="center"/>
      <protection/>
    </xf>
    <xf numFmtId="0" fontId="2" fillId="0" borderId="5" xfId="0" applyFont="1" applyFill="1" applyBorder="1" applyAlignment="1" applyProtection="1">
      <alignment vertical="center"/>
      <protection/>
    </xf>
    <xf numFmtId="0" fontId="11" fillId="0" borderId="0" xfId="0" applyFont="1" applyAlignment="1" applyProtection="1">
      <alignment vertical="center"/>
      <protection/>
    </xf>
    <xf numFmtId="0" fontId="2" fillId="0" borderId="0" xfId="0" applyFont="1" applyProtection="1">
      <protection/>
    </xf>
    <xf numFmtId="0" fontId="2" fillId="2" borderId="0" xfId="0" applyFont="1" applyFill="1" applyAlignment="1" applyProtection="1">
      <alignment vertical="center"/>
      <protection/>
    </xf>
    <xf numFmtId="0" fontId="2" fillId="2" borderId="0" xfId="0" applyFont="1" applyFill="1" applyProtection="1">
      <protection/>
    </xf>
    <xf numFmtId="0" fontId="2" fillId="2" borderId="0" xfId="0" applyFont="1" applyFill="1" applyAlignment="1" applyProtection="1">
      <alignment horizontal="center"/>
      <protection/>
    </xf>
    <xf numFmtId="0" fontId="2" fillId="3" borderId="0" xfId="0" applyFont="1" applyFill="1" applyProtection="1">
      <protection/>
    </xf>
    <xf numFmtId="0" fontId="2" fillId="0" borderId="0" xfId="0" applyFont="1" applyAlignment="1" applyProtection="1">
      <alignment horizontal="center"/>
      <protection/>
    </xf>
    <xf numFmtId="0" fontId="2" fillId="2" borderId="0" xfId="0" applyFont="1" applyFill="1" applyAlignment="1" applyProtection="1">
      <alignment horizontal="center" vertical="center"/>
      <protection/>
    </xf>
    <xf numFmtId="16" fontId="2" fillId="0" borderId="0" xfId="0" applyNumberFormat="1" applyFont="1" applyAlignment="1" applyProtection="1" quotePrefix="1">
      <alignment horizontal="center"/>
      <protection/>
    </xf>
    <xf numFmtId="16" fontId="2" fillId="2" borderId="0" xfId="0" applyNumberFormat="1" applyFont="1" applyFill="1" applyAlignment="1" applyProtection="1" quotePrefix="1">
      <alignment horizontal="center" vertical="center"/>
      <protection/>
    </xf>
    <xf numFmtId="0" fontId="3" fillId="0" borderId="1" xfId="0" applyFont="1" applyBorder="1" applyProtection="1">
      <protection/>
    </xf>
    <xf numFmtId="0" fontId="2" fillId="0" borderId="4" xfId="0" applyFont="1" applyBorder="1" applyAlignment="1" applyProtection="1" quotePrefix="1">
      <alignment horizontal="center" vertical="center"/>
      <protection/>
    </xf>
    <xf numFmtId="0" fontId="2" fillId="4" borderId="0" xfId="0" applyFont="1" applyFill="1" applyAlignment="1" applyProtection="1">
      <alignment horizontal="center" vertical="center"/>
      <protection/>
    </xf>
    <xf numFmtId="0" fontId="2" fillId="0" borderId="5" xfId="0" applyFont="1" applyBorder="1" applyProtection="1">
      <protection/>
    </xf>
    <xf numFmtId="0" fontId="2" fillId="0" borderId="0" xfId="0" applyFont="1" applyAlignment="1" applyProtection="1" quotePrefix="1">
      <alignment horizontal="center"/>
      <protection/>
    </xf>
    <xf numFmtId="0" fontId="2" fillId="2" borderId="0" xfId="0" applyFont="1" applyFill="1" applyAlignment="1" applyProtection="1" quotePrefix="1">
      <alignment horizontal="center" vertical="center"/>
      <protection/>
    </xf>
    <xf numFmtId="0" fontId="2" fillId="0" borderId="2" xfId="0" applyFont="1" applyBorder="1" applyAlignment="1" applyProtection="1">
      <alignment horizontal="left" vertical="center" wrapText="1"/>
      <protection/>
    </xf>
    <xf numFmtId="0" fontId="2" fillId="0" borderId="5" xfId="0" applyFont="1" applyBorder="1" applyAlignment="1" applyProtection="1">
      <alignment vertical="top"/>
      <protection/>
    </xf>
    <xf numFmtId="0" fontId="2" fillId="0" borderId="0" xfId="0" applyFont="1" applyFill="1" applyBorder="1" applyAlignment="1" applyProtection="1" quotePrefix="1">
      <alignment horizontal="center" vertical="center"/>
      <protection/>
    </xf>
    <xf numFmtId="0" fontId="2" fillId="2" borderId="0" xfId="0" applyFont="1" applyFill="1" applyBorder="1" applyAlignment="1" applyProtection="1" quotePrefix="1">
      <alignment horizontal="center" vertical="center"/>
      <protection/>
    </xf>
    <xf numFmtId="0" fontId="15" fillId="5" borderId="0" xfId="0" applyFont="1" applyFill="1" applyAlignment="1" applyProtection="1">
      <alignment vertical="center"/>
      <protection/>
    </xf>
    <xf numFmtId="0" fontId="16" fillId="5" borderId="0" xfId="0" applyFont="1" applyFill="1" applyAlignment="1" applyProtection="1">
      <alignment vertical="center"/>
      <protection/>
    </xf>
    <xf numFmtId="0" fontId="16" fillId="5" borderId="0" xfId="0" applyFont="1" applyFill="1" applyProtection="1">
      <protection/>
    </xf>
    <xf numFmtId="0" fontId="16" fillId="0" borderId="0" xfId="0" applyFont="1" applyProtection="1">
      <protection/>
    </xf>
    <xf numFmtId="0" fontId="2" fillId="0" borderId="6" xfId="0" applyFont="1" applyBorder="1" applyProtection="1">
      <protection/>
    </xf>
    <xf numFmtId="0" fontId="2" fillId="5" borderId="0" xfId="0" applyFont="1" applyFill="1" applyAlignment="1" applyProtection="1">
      <alignment vertical="center"/>
      <protection/>
    </xf>
    <xf numFmtId="0" fontId="2" fillId="5" borderId="0" xfId="0" applyFont="1" applyFill="1" applyProtection="1">
      <protection/>
    </xf>
    <xf numFmtId="49" fontId="2" fillId="0" borderId="4" xfId="0" applyNumberFormat="1" applyFont="1" applyBorder="1" applyAlignment="1" applyProtection="1" quotePrefix="1">
      <alignment horizontal="center" vertical="center"/>
      <protection/>
    </xf>
    <xf numFmtId="49" fontId="2" fillId="0" borderId="2" xfId="0" applyNumberFormat="1" applyFont="1" applyBorder="1" applyAlignment="1" applyProtection="1">
      <alignment horizontal="center" vertical="center"/>
      <protection/>
    </xf>
    <xf numFmtId="49" fontId="2" fillId="0" borderId="3" xfId="0" applyNumberFormat="1" applyFont="1" applyBorder="1" applyAlignment="1" applyProtection="1">
      <alignment horizontal="center" vertical="center"/>
      <protection/>
    </xf>
    <xf numFmtId="0" fontId="11" fillId="5" borderId="0" xfId="0" applyFont="1" applyFill="1" applyAlignment="1" applyProtection="1">
      <alignment vertical="center"/>
      <protection/>
    </xf>
    <xf numFmtId="0" fontId="3" fillId="0" borderId="0" xfId="0" applyFont="1" applyProtection="1">
      <protection/>
    </xf>
    <xf numFmtId="0" fontId="2" fillId="0" borderId="1" xfId="0" applyFont="1" applyBorder="1" applyAlignment="1" applyProtection="1">
      <alignment horizontal="center" vertical="center"/>
      <protection/>
    </xf>
    <xf numFmtId="0" fontId="2" fillId="0" borderId="7" xfId="0" applyFont="1" applyBorder="1" applyProtection="1">
      <protection/>
    </xf>
    <xf numFmtId="0" fontId="2" fillId="0" borderId="2" xfId="0" applyFont="1" applyBorder="1" applyAlignment="1" applyProtection="1">
      <alignment horizontal="center" vertical="center"/>
      <protection/>
    </xf>
    <xf numFmtId="0" fontId="2" fillId="0" borderId="8" xfId="0" applyFont="1" applyBorder="1" applyProtection="1">
      <protection/>
    </xf>
    <xf numFmtId="0" fontId="2" fillId="0" borderId="3" xfId="0" applyFont="1" applyBorder="1" applyAlignment="1" applyProtection="1">
      <alignment horizontal="center" vertical="center"/>
      <protection/>
    </xf>
    <xf numFmtId="0" fontId="2" fillId="6" borderId="9" xfId="0" applyFont="1" applyFill="1" applyBorder="1" applyProtection="1">
      <protection/>
    </xf>
    <xf numFmtId="0" fontId="2" fillId="6" borderId="10" xfId="0" applyFont="1" applyFill="1" applyBorder="1" applyProtection="1">
      <protection/>
    </xf>
    <xf numFmtId="0" fontId="2" fillId="6" borderId="11" xfId="0" applyFont="1" applyFill="1" applyBorder="1" applyProtection="1">
      <protection/>
    </xf>
    <xf numFmtId="0" fontId="2" fillId="0" borderId="0" xfId="0" applyFont="1" applyProtection="1" quotePrefix="1">
      <protection/>
    </xf>
    <xf numFmtId="0" fontId="2" fillId="6" borderId="12" xfId="0" applyFont="1" applyFill="1" applyBorder="1" applyProtection="1">
      <protection/>
    </xf>
    <xf numFmtId="0" fontId="2" fillId="6" borderId="0" xfId="0" applyFont="1" applyFill="1" applyBorder="1" applyProtection="1">
      <protection/>
    </xf>
    <xf numFmtId="0" fontId="2" fillId="6" borderId="13" xfId="0" applyFont="1" applyFill="1" applyBorder="1" applyProtection="1">
      <protection/>
    </xf>
    <xf numFmtId="0" fontId="2" fillId="0" borderId="1" xfId="0" applyFont="1" applyBorder="1" applyProtection="1">
      <protection/>
    </xf>
    <xf numFmtId="0" fontId="2" fillId="0" borderId="12" xfId="0" applyFont="1" applyBorder="1" applyAlignment="1" applyProtection="1">
      <alignment horizontal="center"/>
      <protection/>
    </xf>
    <xf numFmtId="0" fontId="14" fillId="0" borderId="0" xfId="0" applyFont="1" applyBorder="1" applyProtection="1">
      <protection/>
    </xf>
    <xf numFmtId="0" fontId="2" fillId="0" borderId="13" xfId="0" applyFont="1" applyBorder="1" applyProtection="1">
      <protection/>
    </xf>
    <xf numFmtId="0" fontId="8" fillId="0" borderId="0" xfId="0" applyFont="1" applyProtection="1">
      <protection/>
    </xf>
    <xf numFmtId="0" fontId="13" fillId="0" borderId="5" xfId="0" applyFont="1" applyBorder="1" applyProtection="1">
      <protection/>
    </xf>
    <xf numFmtId="0" fontId="2" fillId="0" borderId="12" xfId="0" applyFont="1" applyBorder="1" applyAlignment="1" applyProtection="1" quotePrefix="1">
      <alignment horizontal="center"/>
      <protection/>
    </xf>
    <xf numFmtId="0" fontId="2" fillId="0" borderId="14" xfId="0" applyFont="1" applyBorder="1" applyAlignment="1" applyProtection="1">
      <alignment horizontal="center"/>
      <protection/>
    </xf>
    <xf numFmtId="0" fontId="14" fillId="0" borderId="8" xfId="0" applyFont="1" applyBorder="1" applyProtection="1">
      <protection/>
    </xf>
    <xf numFmtId="0" fontId="2" fillId="0" borderId="15" xfId="0" applyFont="1" applyBorder="1" applyProtection="1">
      <protection/>
    </xf>
    <xf numFmtId="0" fontId="2" fillId="0" borderId="0" xfId="0" applyFont="1" applyBorder="1" applyAlignment="1" applyProtection="1">
      <alignment horizontal="center"/>
      <protection/>
    </xf>
    <xf numFmtId="0" fontId="2" fillId="0" borderId="2" xfId="0" applyFont="1" applyFill="1" applyBorder="1" applyAlignment="1" applyProtection="1">
      <alignment horizontal="center" vertical="center"/>
      <protection/>
    </xf>
    <xf numFmtId="0" fontId="2" fillId="0" borderId="3" xfId="0" applyFont="1" applyFill="1" applyBorder="1" applyAlignment="1" applyProtection="1">
      <alignment horizontal="center" vertical="center"/>
      <protection/>
    </xf>
    <xf numFmtId="0" fontId="2" fillId="0" borderId="9" xfId="0" applyFont="1" applyBorder="1" applyProtection="1">
      <protection/>
    </xf>
    <xf numFmtId="0" fontId="2" fillId="0" borderId="11" xfId="0" applyFont="1" applyBorder="1" applyAlignment="1" applyProtection="1" quotePrefix="1">
      <alignment horizontal="center" vertical="center"/>
      <protection/>
    </xf>
    <xf numFmtId="0" fontId="2" fillId="0" borderId="12" xfId="0" applyFont="1" applyBorder="1" applyProtection="1">
      <protection/>
    </xf>
    <xf numFmtId="0" fontId="2" fillId="0" borderId="13" xfId="0" applyFont="1" applyBorder="1" applyAlignment="1" applyProtection="1">
      <alignment horizontal="center"/>
      <protection/>
    </xf>
    <xf numFmtId="0" fontId="2" fillId="0" borderId="14" xfId="0" applyFont="1" applyBorder="1" applyProtection="1">
      <protection/>
    </xf>
    <xf numFmtId="0" fontId="2" fillId="0" borderId="15" xfId="0" applyFont="1" applyBorder="1" applyAlignment="1" applyProtection="1">
      <alignment horizontal="center"/>
      <protection/>
    </xf>
    <xf numFmtId="0" fontId="2" fillId="0" borderId="16" xfId="0" applyFont="1" applyBorder="1" applyProtection="1">
      <protection/>
    </xf>
    <xf numFmtId="0" fontId="2" fillId="0" borderId="17" xfId="0" applyFont="1" applyBorder="1" applyAlignment="1" applyProtection="1">
      <alignment horizontal="left" vertical="center" wrapText="1"/>
      <protection/>
    </xf>
    <xf numFmtId="0" fontId="2" fillId="0" borderId="18" xfId="0" applyFont="1" applyFill="1" applyBorder="1" applyAlignment="1" applyProtection="1">
      <alignment horizontal="left" vertical="center"/>
      <protection/>
    </xf>
    <xf numFmtId="0" fontId="2" fillId="0" borderId="0" xfId="0" applyFont="1" applyBorder="1"/>
    <xf numFmtId="0" fontId="12" fillId="0" borderId="0" xfId="0" applyFont="1" applyBorder="1" applyAlignment="1" applyProtection="1">
      <alignment horizontal="left" vertical="center"/>
      <protection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/>
      <protection/>
    </xf>
    <xf numFmtId="0" fontId="24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2" xfId="0" applyFont="1" applyBorder="1"/>
    <xf numFmtId="0" fontId="2" fillId="0" borderId="0" xfId="0" applyFont="1" applyBorder="1" applyAlignment="1">
      <alignment horizontal="center"/>
    </xf>
    <xf numFmtId="0" fontId="9" fillId="0" borderId="12" xfId="0" applyFont="1" applyBorder="1" applyAlignment="1" applyProtection="1">
      <alignment horizontal="center" vertical="center"/>
      <protection/>
    </xf>
    <xf numFmtId="0" fontId="9" fillId="0" borderId="0" xfId="0" applyFont="1" applyBorder="1" applyAlignment="1" applyProtection="1">
      <alignment horizontal="center" vertical="center"/>
      <protection/>
    </xf>
    <xf numFmtId="0" fontId="2" fillId="0" borderId="7" xfId="0" applyFont="1" applyBorder="1"/>
    <xf numFmtId="0" fontId="2" fillId="0" borderId="7" xfId="0" applyFont="1" applyBorder="1" applyAlignment="1" applyProtection="1">
      <alignment vertical="center"/>
      <protection/>
    </xf>
    <xf numFmtId="0" fontId="6" fillId="0" borderId="7" xfId="0" applyFont="1" applyBorder="1"/>
    <xf numFmtId="0" fontId="2" fillId="0" borderId="7" xfId="0" applyFont="1" applyFill="1" applyBorder="1" applyAlignment="1" applyProtection="1">
      <alignment horizontal="left" vertical="center"/>
      <protection/>
    </xf>
    <xf numFmtId="0" fontId="2" fillId="0" borderId="7" xfId="0" applyFont="1" applyFill="1" applyBorder="1" applyAlignment="1">
      <alignment horizontal="left"/>
    </xf>
    <xf numFmtId="0" fontId="2" fillId="0" borderId="7" xfId="0" applyFont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/>
      <protection/>
    </xf>
    <xf numFmtId="0" fontId="3" fillId="0" borderId="0" xfId="0" applyFont="1" applyFill="1" applyBorder="1" applyAlignment="1" applyProtection="1">
      <alignment horizontal="center" vertical="center"/>
      <protection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Border="1"/>
    <xf numFmtId="0" fontId="0" fillId="0" borderId="0" xfId="0" quotePrefix="1"/>
    <xf numFmtId="0" fontId="2" fillId="0" borderId="2" xfId="0" applyFont="1" applyFill="1" applyBorder="1" applyAlignment="1" applyProtection="1">
      <alignment horizontal="left" vertical="center"/>
      <protection/>
    </xf>
    <xf numFmtId="0" fontId="2" fillId="0" borderId="3" xfId="0" applyFont="1" applyFill="1" applyBorder="1" applyAlignment="1" applyProtection="1">
      <alignment horizontal="left" vertical="center"/>
      <protection/>
    </xf>
    <xf numFmtId="0" fontId="2" fillId="0" borderId="3" xfId="0" applyFont="1" applyFill="1" applyBorder="1" applyAlignment="1" applyProtection="1">
      <alignment vertical="center"/>
      <protection/>
    </xf>
    <xf numFmtId="0" fontId="2" fillId="0" borderId="19" xfId="0" applyFont="1" applyFill="1" applyBorder="1" applyAlignment="1" applyProtection="1">
      <alignment horizontal="left" vertical="center"/>
      <protection/>
    </xf>
    <xf numFmtId="0" fontId="3" fillId="0" borderId="4" xfId="0" applyFont="1" applyFill="1" applyBorder="1" applyAlignment="1" applyProtection="1">
      <alignment horizontal="center" vertical="center"/>
      <protection/>
    </xf>
    <xf numFmtId="0" fontId="3" fillId="0" borderId="2" xfId="0" applyFont="1" applyFill="1" applyBorder="1" applyAlignment="1" applyProtection="1">
      <alignment horizontal="center" vertical="center"/>
      <protection/>
    </xf>
    <xf numFmtId="0" fontId="3" fillId="0" borderId="3" xfId="0" applyFont="1" applyFill="1" applyBorder="1" applyAlignment="1" applyProtection="1">
      <alignment horizontal="center" vertical="center"/>
      <protection/>
    </xf>
    <xf numFmtId="0" fontId="2" fillId="0" borderId="2" xfId="0" applyFont="1" applyFill="1" applyBorder="1" applyAlignment="1" applyProtection="1">
      <alignment vertical="center"/>
      <protection/>
    </xf>
    <xf numFmtId="2" fontId="8" fillId="0" borderId="0" xfId="0" applyNumberFormat="1" applyFont="1" applyFill="1" applyBorder="1" applyAlignment="1" applyProtection="1">
      <alignment vertical="center"/>
      <protection/>
    </xf>
    <xf numFmtId="2" fontId="3" fillId="0" borderId="0" xfId="0" applyNumberFormat="1" applyFont="1" applyFill="1" applyBorder="1" applyAlignment="1" applyProtection="1">
      <alignment horizontal="left" vertical="center" wrapText="1"/>
      <protection/>
    </xf>
    <xf numFmtId="0" fontId="3" fillId="0" borderId="0" xfId="0" applyFont="1" applyBorder="1" applyAlignment="1" applyProtection="1">
      <alignment horizontal="left" vertical="center"/>
      <protection/>
    </xf>
    <xf numFmtId="0" fontId="2" fillId="0" borderId="0" xfId="0" applyFont="1" applyFill="1" applyBorder="1" applyAlignment="1" applyProtection="1">
      <alignment horizontal="left" vertical="center" wrapText="1"/>
      <protection/>
    </xf>
    <xf numFmtId="2" fontId="6" fillId="0" borderId="5" xfId="0" applyNumberFormat="1" applyFont="1" applyFill="1" applyBorder="1" applyAlignment="1" applyProtection="1">
      <alignment vertical="center" wrapText="1"/>
      <protection/>
    </xf>
    <xf numFmtId="2" fontId="2" fillId="0" borderId="6" xfId="0" applyNumberFormat="1" applyFont="1" applyFill="1" applyBorder="1" applyAlignment="1" applyProtection="1">
      <alignment horizontal="center" vertical="center"/>
      <protection/>
    </xf>
    <xf numFmtId="2" fontId="2" fillId="0" borderId="0" xfId="0" applyNumberFormat="1" applyFont="1" applyFill="1" applyBorder="1" applyAlignment="1" applyProtection="1">
      <alignment horizontal="center" vertical="center"/>
      <protection/>
    </xf>
    <xf numFmtId="2" fontId="2" fillId="0" borderId="5" xfId="0" applyNumberFormat="1" applyFont="1" applyFill="1" applyBorder="1" applyAlignment="1" applyProtection="1">
      <alignment horizontal="center" vertical="center"/>
      <protection/>
    </xf>
    <xf numFmtId="0" fontId="2" fillId="0" borderId="4" xfId="0" applyFont="1" applyFill="1" applyBorder="1" applyAlignment="1" applyProtection="1">
      <alignment vertical="center"/>
      <protection/>
    </xf>
    <xf numFmtId="2" fontId="2" fillId="0" borderId="1" xfId="0" applyNumberFormat="1" applyFont="1" applyFill="1" applyBorder="1" applyAlignment="1" applyProtection="1">
      <alignment horizontal="left" vertical="center"/>
      <protection/>
    </xf>
    <xf numFmtId="0" fontId="2" fillId="0" borderId="20" xfId="0" applyFont="1" applyFill="1" applyBorder="1" applyAlignment="1" applyProtection="1">
      <alignment vertical="center"/>
      <protection/>
    </xf>
    <xf numFmtId="0" fontId="2" fillId="0" borderId="0" xfId="0" applyFont="1" applyAlignment="1" applyProtection="1">
      <alignment horizontal="left"/>
      <protection/>
    </xf>
    <xf numFmtId="0" fontId="23" fillId="0" borderId="0" xfId="0" applyFont="1" applyBorder="1" applyAlignment="1" applyProtection="1">
      <alignment vertical="center"/>
      <protection/>
    </xf>
    <xf numFmtId="0" fontId="27" fillId="0" borderId="0" xfId="0" applyFont="1" applyBorder="1" applyAlignment="1" applyProtection="1">
      <alignment vertical="center"/>
      <protection/>
    </xf>
    <xf numFmtId="0" fontId="27" fillId="0" borderId="0" xfId="0" applyFont="1" applyAlignment="1" applyProtection="1">
      <alignment vertical="center"/>
      <protection/>
    </xf>
    <xf numFmtId="0" fontId="2" fillId="0" borderId="0" xfId="0" applyFont="1" applyFill="1" applyBorder="1" applyAlignment="1" applyProtection="1">
      <alignment horizontal="center" vertical="center"/>
      <protection/>
    </xf>
    <xf numFmtId="0" fontId="3" fillId="7" borderId="21" xfId="0" applyFont="1" applyFill="1" applyBorder="1" applyAlignment="1" applyProtection="1">
      <alignment horizontal="center" vertical="center"/>
      <protection locked="0"/>
    </xf>
    <xf numFmtId="0" fontId="3" fillId="7" borderId="22" xfId="0" applyFont="1" applyFill="1" applyBorder="1" applyAlignment="1" applyProtection="1">
      <alignment horizontal="center" vertical="center"/>
      <protection locked="0"/>
    </xf>
    <xf numFmtId="0" fontId="3" fillId="7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  <protection/>
    </xf>
    <xf numFmtId="0" fontId="2" fillId="0" borderId="24" xfId="0" applyFont="1" applyFill="1" applyBorder="1" applyAlignment="1" applyProtection="1">
      <alignment horizontal="left" vertical="center"/>
      <protection/>
    </xf>
    <xf numFmtId="2" fontId="2" fillId="0" borderId="24" xfId="0" applyNumberFormat="1" applyFont="1" applyFill="1" applyBorder="1" applyAlignment="1" applyProtection="1">
      <alignment horizontal="center" vertical="center"/>
      <protection/>
    </xf>
    <xf numFmtId="0" fontId="29" fillId="0" borderId="0" xfId="0" applyFont="1" applyProtection="1">
      <protection/>
    </xf>
    <xf numFmtId="0" fontId="3" fillId="0" borderId="25" xfId="0" applyFont="1" applyFill="1" applyBorder="1" applyAlignment="1" applyProtection="1">
      <alignment horizontal="center" vertical="center"/>
      <protection/>
    </xf>
    <xf numFmtId="2" fontId="3" fillId="0" borderId="1" xfId="0" applyNumberFormat="1" applyFont="1" applyFill="1" applyBorder="1" applyAlignment="1" applyProtection="1">
      <alignment horizontal="left" vertical="center"/>
      <protection/>
    </xf>
    <xf numFmtId="2" fontId="3" fillId="0" borderId="0" xfId="0" applyNumberFormat="1" applyFont="1" applyFill="1" applyBorder="1" applyAlignment="1" applyProtection="1">
      <alignment horizontal="left" vertical="center"/>
      <protection/>
    </xf>
    <xf numFmtId="2" fontId="28" fillId="0" borderId="0" xfId="0" applyNumberFormat="1" applyFont="1" applyFill="1" applyBorder="1" applyAlignment="1" applyProtection="1">
      <alignment horizontal="left" vertical="center" wrapText="1"/>
      <protection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8" borderId="0" xfId="0" applyFont="1" applyFill="1" applyProtection="1">
      <protection/>
    </xf>
    <xf numFmtId="0" fontId="23" fillId="0" borderId="0" xfId="0" applyFont="1" applyFill="1" applyBorder="1" applyAlignment="1" applyProtection="1">
      <alignment horizontal="center" vertical="center"/>
      <protection/>
    </xf>
    <xf numFmtId="0" fontId="9" fillId="0" borderId="0" xfId="0" applyFont="1" applyFill="1" applyBorder="1" applyAlignment="1" applyProtection="1">
      <alignment vertical="center"/>
      <protection/>
    </xf>
    <xf numFmtId="0" fontId="11" fillId="0" borderId="0" xfId="0" applyFont="1" applyFill="1" applyAlignment="1" applyProtection="1">
      <alignment horizontal="right" vertical="center"/>
      <protection/>
    </xf>
    <xf numFmtId="0" fontId="2" fillId="0" borderId="0" xfId="0" applyFont="1" applyFill="1" applyAlignment="1" applyProtection="1">
      <alignment horizontal="center" vertical="center"/>
      <protection/>
    </xf>
    <xf numFmtId="0" fontId="5" fillId="0" borderId="0" xfId="0" applyFont="1" applyAlignment="1" applyProtection="1">
      <alignment vertical="center"/>
      <protection/>
    </xf>
    <xf numFmtId="14" fontId="0" fillId="0" borderId="0" xfId="0" applyNumberFormat="1"/>
    <xf numFmtId="0" fontId="2" fillId="0" borderId="0" xfId="0" applyFont="1" applyFill="1" applyAlignment="1" applyProtection="1">
      <alignment horizontal="left" vertical="center"/>
      <protection/>
    </xf>
    <xf numFmtId="0" fontId="2" fillId="0" borderId="26" xfId="0" applyFont="1" applyBorder="1" applyAlignment="1" applyProtection="1">
      <alignment vertical="center"/>
      <protection/>
    </xf>
    <xf numFmtId="2" fontId="2" fillId="0" borderId="19" xfId="0" applyNumberFormat="1" applyFont="1" applyFill="1" applyBorder="1" applyAlignment="1" applyProtection="1">
      <alignment horizontal="center" vertical="center"/>
      <protection/>
    </xf>
    <xf numFmtId="0" fontId="2" fillId="0" borderId="19" xfId="0" applyFont="1" applyBorder="1" applyAlignment="1" applyProtection="1">
      <alignment vertical="center"/>
      <protection/>
    </xf>
    <xf numFmtId="0" fontId="2" fillId="0" borderId="19" xfId="0" applyFont="1" applyBorder="1" applyAlignment="1" applyProtection="1">
      <alignment horizontal="left" vertical="center"/>
      <protection/>
    </xf>
    <xf numFmtId="0" fontId="3" fillId="0" borderId="0" xfId="0" applyFont="1" applyFill="1" applyAlignment="1" applyProtection="1">
      <alignment horizontal="center" vertical="center"/>
      <protection/>
    </xf>
    <xf numFmtId="0" fontId="9" fillId="0" borderId="0" xfId="0" applyFont="1" applyFill="1" applyAlignment="1" applyProtection="1">
      <alignment vertical="center"/>
      <protection/>
    </xf>
    <xf numFmtId="0" fontId="2" fillId="0" borderId="22" xfId="0" applyFont="1" applyBorder="1" applyAlignment="1" applyProtection="1">
      <alignment vertical="center"/>
      <protection/>
    </xf>
    <xf numFmtId="0" fontId="2" fillId="0" borderId="27" xfId="0" applyFont="1" applyFill="1" applyBorder="1" applyAlignment="1" applyProtection="1">
      <alignment horizontal="center" vertical="center"/>
      <protection/>
    </xf>
    <xf numFmtId="0" fontId="2" fillId="0" borderId="23" xfId="0" applyFont="1" applyFill="1" applyBorder="1" applyAlignment="1" applyProtection="1">
      <alignment vertical="center"/>
      <protection/>
    </xf>
    <xf numFmtId="0" fontId="2" fillId="0" borderId="6" xfId="0" applyFont="1" applyBorder="1" applyAlignment="1" applyProtection="1">
      <alignment vertical="center"/>
      <protection/>
    </xf>
    <xf numFmtId="0" fontId="11" fillId="0" borderId="0" xfId="0" applyFont="1" applyBorder="1" applyAlignment="1" applyProtection="1">
      <alignment horizontal="center" vertical="center"/>
      <protection/>
    </xf>
    <xf numFmtId="0" fontId="2" fillId="0" borderId="6" xfId="0" applyFont="1" applyFill="1" applyBorder="1" applyAlignment="1" applyProtection="1">
      <alignment vertical="center"/>
      <protection/>
    </xf>
    <xf numFmtId="0" fontId="3" fillId="0" borderId="0" xfId="0" applyFont="1" applyFill="1" applyBorder="1" applyAlignment="1" applyProtection="1">
      <alignment horizontal="left" vertical="center"/>
      <protection/>
    </xf>
    <xf numFmtId="0" fontId="30" fillId="0" borderId="0" xfId="0" applyFont="1" applyFill="1" applyBorder="1" applyAlignment="1" applyProtection="1">
      <alignment horizontal="left" vertical="center"/>
      <protection/>
    </xf>
    <xf numFmtId="0" fontId="11" fillId="0" borderId="0" xfId="0" applyFont="1" applyFill="1" applyBorder="1" applyAlignment="1" applyProtection="1">
      <alignment vertical="center"/>
      <protection/>
    </xf>
    <xf numFmtId="2" fontId="7" fillId="0" borderId="1" xfId="0" applyNumberFormat="1" applyFont="1" applyFill="1" applyBorder="1" applyAlignment="1" applyProtection="1">
      <alignment vertical="center"/>
      <protection/>
    </xf>
    <xf numFmtId="0" fontId="2" fillId="0" borderId="27" xfId="0" applyFont="1" applyBorder="1" applyAlignment="1" applyProtection="1">
      <alignment vertical="center"/>
      <protection/>
    </xf>
    <xf numFmtId="0" fontId="3" fillId="0" borderId="18" xfId="0" applyFont="1" applyBorder="1" applyAlignment="1" applyProtection="1">
      <alignment vertical="center"/>
      <protection/>
    </xf>
    <xf numFmtId="0" fontId="2" fillId="0" borderId="28" xfId="0" applyFont="1" applyBorder="1" applyAlignment="1" applyProtection="1">
      <alignment vertical="center"/>
      <protection/>
    </xf>
    <xf numFmtId="0" fontId="2" fillId="0" borderId="24" xfId="0" applyFont="1" applyFill="1" applyBorder="1" applyAlignment="1" applyProtection="1">
      <alignment vertical="center"/>
      <protection/>
    </xf>
    <xf numFmtId="0" fontId="32" fillId="0" borderId="6" xfId="0" applyNumberFormat="1" applyFont="1" applyFill="1" applyBorder="1" applyAlignment="1" applyProtection="1">
      <alignment horizontal="center" vertical="center"/>
      <protection/>
    </xf>
    <xf numFmtId="0" fontId="0" fillId="0" borderId="0" xfId="0" applyProtection="1">
      <protection/>
    </xf>
    <xf numFmtId="0" fontId="0" fillId="0" borderId="0" xfId="0" applyFill="1" applyAlignment="1" applyProtection="1">
      <alignment horizontal="center" vertical="center"/>
      <protection/>
    </xf>
    <xf numFmtId="0" fontId="2" fillId="0" borderId="0" xfId="0" applyFont="1" applyAlignment="1">
      <alignment vertical="center"/>
    </xf>
    <xf numFmtId="0" fontId="2" fillId="0" borderId="29" xfId="0" applyFont="1" applyBorder="1" applyProtection="1">
      <protection/>
    </xf>
    <xf numFmtId="0" fontId="2" fillId="0" borderId="30" xfId="0" applyFont="1" applyBorder="1" applyProtection="1">
      <protection/>
    </xf>
    <xf numFmtId="0" fontId="2" fillId="0" borderId="31" xfId="0" applyFont="1" applyBorder="1" applyProtection="1" quotePrefix="1">
      <protection/>
    </xf>
    <xf numFmtId="0" fontId="2" fillId="0" borderId="29" xfId="0" applyFont="1" applyBorder="1" applyProtection="1" quotePrefix="1">
      <protection/>
    </xf>
    <xf numFmtId="0" fontId="11" fillId="0" borderId="0" xfId="0" applyFont="1" applyBorder="1" applyAlignment="1" applyProtection="1">
      <alignment horizontal="left" vertical="center" wrapText="1"/>
      <protection/>
    </xf>
    <xf numFmtId="0" fontId="2" fillId="0" borderId="0" xfId="0" applyFont="1" applyFill="1" applyBorder="1" applyProtection="1">
      <protection/>
    </xf>
    <xf numFmtId="0" fontId="2" fillId="0" borderId="0" xfId="0" applyFont="1" applyBorder="1" applyAlignment="1" applyProtection="1">
      <alignment horizontal="left" vertical="center" wrapText="1"/>
      <protection/>
    </xf>
    <xf numFmtId="0" fontId="3" fillId="0" borderId="0" xfId="0" applyFont="1" applyFill="1" applyBorder="1" applyAlignment="1" applyProtection="1">
      <alignment vertical="center" wrapText="1"/>
      <protection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left" vertical="center" wrapText="1"/>
      <protection/>
    </xf>
    <xf numFmtId="0" fontId="0" fillId="0" borderId="0" xfId="0" applyFill="1" applyBorder="1" applyAlignment="1" applyProtection="1">
      <alignment vertical="center"/>
      <protection/>
    </xf>
    <xf numFmtId="0" fontId="11" fillId="0" borderId="0" xfId="0" applyFont="1" applyFill="1" applyAlignment="1" applyProtection="1">
      <alignment vertical="center"/>
      <protection/>
    </xf>
    <xf numFmtId="0" fontId="11" fillId="0" borderId="0" xfId="0" applyFont="1" applyFill="1" applyBorder="1" applyAlignment="1" applyProtection="1">
      <alignment horizontal="center" vertical="center"/>
      <protection/>
    </xf>
    <xf numFmtId="0" fontId="2" fillId="8" borderId="0" xfId="0" applyFont="1" applyFill="1" applyAlignment="1" applyProtection="1">
      <alignment horizontal="center" vertical="center"/>
      <protection/>
    </xf>
    <xf numFmtId="0" fontId="9" fillId="0" borderId="0" xfId="0" applyFont="1" applyFill="1" applyBorder="1" applyAlignment="1" applyProtection="1">
      <alignment vertical="center" wrapText="1"/>
      <protection/>
    </xf>
    <xf numFmtId="0" fontId="36" fillId="0" borderId="0" xfId="0" applyFont="1" applyFill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horizontal="center" vertical="center"/>
      <protection/>
    </xf>
    <xf numFmtId="0" fontId="2" fillId="0" borderId="32" xfId="0" applyFont="1" applyFill="1" applyBorder="1" applyAlignment="1" applyProtection="1">
      <alignment horizontal="left" vertical="center"/>
      <protection/>
    </xf>
    <xf numFmtId="0" fontId="5" fillId="0" borderId="33" xfId="0" applyFont="1" applyBorder="1" applyAlignment="1" applyProtection="1">
      <alignment vertical="center"/>
      <protection/>
    </xf>
    <xf numFmtId="0" fontId="8" fillId="0" borderId="0" xfId="0" applyFont="1" applyBorder="1" applyAlignment="1" applyProtection="1">
      <alignment horizontal="right" vertical="center"/>
      <protection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9" fillId="0" borderId="0" xfId="20" applyBorder="1" applyAlignment="1" applyProtection="1">
      <alignment vertical="center"/>
      <protection/>
    </xf>
    <xf numFmtId="0" fontId="2" fillId="0" borderId="0" xfId="0" applyFont="1" applyAlignment="1" applyProtection="1" quotePrefix="1">
      <alignment vertical="center"/>
      <protection/>
    </xf>
    <xf numFmtId="0" fontId="0" fillId="9" borderId="0" xfId="0" applyFill="1"/>
    <xf numFmtId="0" fontId="0" fillId="9" borderId="0" xfId="0" applyFill="1" quotePrefix="1"/>
    <xf numFmtId="0" fontId="2" fillId="0" borderId="34" xfId="0" applyFont="1" applyFill="1" applyBorder="1" applyAlignment="1" applyProtection="1">
      <alignment horizontal="left" vertical="center"/>
      <protection/>
    </xf>
    <xf numFmtId="0" fontId="0" fillId="0" borderId="0" xfId="0" applyAlignment="1">
      <alignment horizontal="left" vertical="center"/>
    </xf>
    <xf numFmtId="0" fontId="13" fillId="0" borderId="0" xfId="0" applyFont="1" applyProtection="1">
      <protection/>
    </xf>
    <xf numFmtId="0" fontId="37" fillId="0" borderId="0" xfId="0" applyFont="1" applyBorder="1" applyAlignment="1" applyProtection="1">
      <alignment vertical="center"/>
      <protection/>
    </xf>
    <xf numFmtId="0" fontId="38" fillId="0" borderId="2" xfId="0" applyFont="1" applyBorder="1" applyAlignment="1" applyProtection="1">
      <alignment vertical="center"/>
      <protection/>
    </xf>
    <xf numFmtId="0" fontId="3" fillId="0" borderId="5" xfId="0" applyFont="1" applyBorder="1" applyAlignment="1" applyProtection="1">
      <alignment horizontal="left" vertical="center" wrapText="1"/>
      <protection/>
    </xf>
    <xf numFmtId="0" fontId="33" fillId="0" borderId="0" xfId="0" applyFont="1" applyAlignment="1" applyProtection="1">
      <alignment vertical="center"/>
      <protection/>
    </xf>
    <xf numFmtId="0" fontId="0" fillId="0" borderId="0" xfId="0" applyFont="1" applyFill="1" applyBorder="1" applyAlignment="1" applyProtection="1">
      <alignment vertical="center"/>
      <protection/>
    </xf>
    <xf numFmtId="0" fontId="3" fillId="0" borderId="32" xfId="0" applyFont="1" applyFill="1" applyBorder="1" applyAlignment="1" applyProtection="1">
      <alignment horizontal="left" vertical="center"/>
      <protection/>
    </xf>
    <xf numFmtId="0" fontId="3" fillId="0" borderId="0" xfId="0" applyFont="1" applyFill="1" applyBorder="1" applyAlignment="1" applyProtection="1">
      <alignment horizontal="left" vertical="center" wrapText="1"/>
      <protection/>
    </xf>
    <xf numFmtId="0" fontId="4" fillId="0" borderId="0" xfId="0" applyFont="1" applyFill="1" applyBorder="1" applyProtection="1">
      <protection/>
    </xf>
    <xf numFmtId="0" fontId="39" fillId="0" borderId="1" xfId="0" applyFont="1" applyFill="1" applyBorder="1" applyAlignment="1" applyProtection="1">
      <alignment vertical="center"/>
      <protection/>
    </xf>
    <xf numFmtId="0" fontId="39" fillId="0" borderId="5" xfId="0" applyFont="1" applyBorder="1" applyAlignment="1" applyProtection="1">
      <alignment horizontal="left" vertical="center"/>
      <protection/>
    </xf>
    <xf numFmtId="0" fontId="9" fillId="0" borderId="0" xfId="0" applyFont="1" applyFill="1" applyBorder="1" applyAlignment="1" applyProtection="1">
      <alignment horizontal="left" vertical="center"/>
      <protection/>
    </xf>
    <xf numFmtId="0" fontId="0" fillId="0" borderId="0" xfId="0" applyFill="1" applyBorder="1" applyAlignment="1" applyProtection="1">
      <alignment horizontal="left" vertical="center"/>
      <protection/>
    </xf>
    <xf numFmtId="0" fontId="2" fillId="0" borderId="35" xfId="0" applyFont="1" applyFill="1" applyBorder="1" applyAlignment="1" applyProtection="1">
      <alignment vertical="center"/>
      <protection/>
    </xf>
    <xf numFmtId="0" fontId="11" fillId="0" borderId="0" xfId="0" applyFont="1" applyFill="1" applyBorder="1" applyAlignment="1" applyProtection="1">
      <alignment horizontal="left" vertical="center"/>
      <protection/>
    </xf>
    <xf numFmtId="0" fontId="2" fillId="0" borderId="0" xfId="0" applyFont="1" applyFill="1" applyBorder="1" applyAlignment="1" applyProtection="1">
      <alignment vertical="center" wrapText="1"/>
      <protection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/>
    </xf>
    <xf numFmtId="0" fontId="35" fillId="0" borderId="0" xfId="0" applyFont="1" applyFill="1" applyAlignment="1" applyProtection="1">
      <alignment horizontal="right" vertical="center"/>
      <protection/>
    </xf>
    <xf numFmtId="0" fontId="3" fillId="0" borderId="0" xfId="0" applyFont="1" applyAlignment="1" applyProtection="1">
      <alignment vertical="center"/>
      <protection/>
    </xf>
    <xf numFmtId="0" fontId="33" fillId="0" borderId="0" xfId="0" applyFont="1" applyFill="1" applyAlignment="1" applyProtection="1">
      <alignment horizontal="right" vertical="center"/>
      <protection/>
    </xf>
    <xf numFmtId="0" fontId="12" fillId="0" borderId="0" xfId="0" applyFont="1" applyAlignment="1" applyProtection="1">
      <alignment vertical="center"/>
      <protection/>
    </xf>
    <xf numFmtId="0" fontId="2" fillId="0" borderId="32" xfId="0" applyFont="1" applyFill="1" applyBorder="1" applyAlignment="1" applyProtection="1">
      <alignment vertical="center"/>
      <protection/>
    </xf>
    <xf numFmtId="0" fontId="13" fillId="0" borderId="0" xfId="0" applyFont="1" applyFill="1" applyAlignment="1" applyProtection="1">
      <alignment vertical="center"/>
      <protection/>
    </xf>
    <xf numFmtId="0" fontId="2" fillId="0" borderId="36" xfId="0" applyFont="1" applyFill="1" applyBorder="1" applyAlignment="1" applyProtection="1">
      <alignment horizontal="center" vertical="center"/>
      <protection/>
    </xf>
    <xf numFmtId="0" fontId="2" fillId="0" borderId="37" xfId="0" applyFont="1" applyFill="1" applyBorder="1" applyAlignment="1" applyProtection="1">
      <alignment horizontal="center" vertical="center"/>
      <protection/>
    </xf>
    <xf numFmtId="0" fontId="9" fillId="0" borderId="0" xfId="0" applyFont="1" applyBorder="1" applyAlignment="1" applyProtection="1">
      <alignment horizontal="left" vertical="top" wrapText="1"/>
      <protection/>
    </xf>
    <xf numFmtId="0" fontId="2" fillId="9" borderId="0" xfId="0" applyFont="1" applyFill="1" applyAlignment="1" applyProtection="1">
      <alignment vertical="center"/>
      <protection/>
    </xf>
    <xf numFmtId="0" fontId="5" fillId="0" borderId="0" xfId="0" applyFont="1" applyFill="1" applyBorder="1" applyAlignment="1" applyProtection="1">
      <alignment horizontal="center" vertical="center"/>
      <protection/>
    </xf>
    <xf numFmtId="0" fontId="2" fillId="0" borderId="38" xfId="0" applyFont="1" applyFill="1" applyBorder="1" applyAlignment="1" applyProtection="1">
      <alignment horizontal="center" vertical="center"/>
      <protection/>
    </xf>
    <xf numFmtId="0" fontId="2" fillId="0" borderId="39" xfId="0" applyFont="1" applyFill="1" applyBorder="1" applyAlignment="1" applyProtection="1">
      <alignment horizontal="center" vertical="center"/>
      <protection/>
    </xf>
    <xf numFmtId="0" fontId="35" fillId="0" borderId="0" xfId="0" applyFont="1" applyFill="1" applyBorder="1" applyAlignment="1" applyProtection="1">
      <alignment horizontal="right" vertical="center"/>
      <protection/>
    </xf>
    <xf numFmtId="0" fontId="2" fillId="0" borderId="26" xfId="0" applyFont="1" applyFill="1" applyBorder="1" applyAlignment="1" applyProtection="1">
      <alignment vertical="center"/>
      <protection/>
    </xf>
    <xf numFmtId="0" fontId="39" fillId="0" borderId="0" xfId="0" applyFont="1" applyFill="1" applyAlignment="1" applyProtection="1">
      <alignment vertical="center"/>
      <protection/>
    </xf>
    <xf numFmtId="0" fontId="11" fillId="0" borderId="0" xfId="0" applyNumberFormat="1" applyFont="1" applyFill="1" applyBorder="1" applyAlignment="1" applyProtection="1">
      <alignment horizontal="left" vertical="center"/>
      <protection/>
    </xf>
    <xf numFmtId="0" fontId="2" fillId="7" borderId="40" xfId="0" applyFont="1" applyFill="1" applyBorder="1" applyAlignment="1" applyProtection="1">
      <alignment horizontal="center" vertical="center"/>
      <protection locked="0"/>
    </xf>
    <xf numFmtId="0" fontId="2" fillId="7" borderId="39" xfId="0" applyFont="1" applyFill="1" applyBorder="1" applyAlignment="1" applyProtection="1">
      <alignment horizontal="center" vertical="center"/>
      <protection locked="0"/>
    </xf>
    <xf numFmtId="0" fontId="2" fillId="7" borderId="4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/>
    <xf numFmtId="0" fontId="41" fillId="0" borderId="26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27" xfId="0" applyBorder="1"/>
    <xf numFmtId="0" fontId="0" fillId="0" borderId="3" xfId="0" applyBorder="1"/>
    <xf numFmtId="0" fontId="43" fillId="0" borderId="0" xfId="0" applyFont="1" applyBorder="1" applyAlignment="1" applyProtection="1">
      <alignment wrapText="1"/>
      <protection/>
    </xf>
    <xf numFmtId="0" fontId="42" fillId="0" borderId="0" xfId="0" applyFont="1" applyAlignment="1" applyProtection="1">
      <alignment vertical="center"/>
      <protection/>
    </xf>
    <xf numFmtId="0" fontId="44" fillId="0" borderId="0" xfId="0" applyFont="1" applyAlignment="1" applyProtection="1">
      <alignment vertical="center"/>
      <protection/>
    </xf>
    <xf numFmtId="0" fontId="2" fillId="0" borderId="7" xfId="0" applyFont="1" applyFill="1" applyBorder="1" applyAlignment="1" applyProtection="1">
      <alignment vertical="center"/>
      <protection/>
    </xf>
    <xf numFmtId="17" fontId="0" fillId="0" borderId="0" xfId="0" applyNumberFormat="1"/>
    <xf numFmtId="0" fontId="2" fillId="0" borderId="42" xfId="0" applyFont="1" applyFill="1" applyBorder="1" applyAlignment="1" applyProtection="1">
      <alignment vertical="center"/>
      <protection/>
    </xf>
    <xf numFmtId="0" fontId="2" fillId="10" borderId="37" xfId="0" applyFont="1" applyFill="1" applyBorder="1" applyAlignment="1" applyProtection="1">
      <alignment vertical="center"/>
      <protection locked="0"/>
    </xf>
    <xf numFmtId="0" fontId="2" fillId="10" borderId="40" xfId="0" applyFont="1" applyFill="1" applyBorder="1" applyAlignment="1" applyProtection="1">
      <alignment horizontal="center" vertical="center"/>
      <protection locked="0"/>
    </xf>
    <xf numFmtId="0" fontId="0" fillId="0" borderId="0" xfId="0" applyFill="1" quotePrefix="1"/>
    <xf numFmtId="0" fontId="0" fillId="0" borderId="0" xfId="0" applyFill="1"/>
    <xf numFmtId="0" fontId="2" fillId="9" borderId="0" xfId="0" applyFont="1" applyFill="1" applyProtection="1">
      <protection/>
    </xf>
    <xf numFmtId="0" fontId="2" fillId="0" borderId="7" xfId="0" applyFont="1" applyFill="1" applyBorder="1"/>
    <xf numFmtId="0" fontId="2" fillId="0" borderId="7" xfId="0" applyFont="1" applyFill="1" applyBorder="1" applyAlignment="1">
      <alignment vertical="center"/>
    </xf>
    <xf numFmtId="0" fontId="2" fillId="9" borderId="2" xfId="0" applyFont="1" applyFill="1" applyBorder="1" applyAlignment="1" applyProtection="1">
      <alignment horizontal="center" vertical="center"/>
      <protection/>
    </xf>
    <xf numFmtId="0" fontId="2" fillId="0" borderId="0" xfId="0" applyFont="1" applyFill="1" applyProtection="1">
      <protection/>
    </xf>
    <xf numFmtId="0" fontId="2" fillId="0" borderId="0" xfId="0" applyFont="1" applyFill="1" applyBorder="1" applyAlignment="1" applyProtection="1">
      <alignment horizontal="right" vertical="center"/>
      <protection/>
    </xf>
    <xf numFmtId="0" fontId="2" fillId="7" borderId="37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left" vertical="center" wrapText="1"/>
      <protection/>
    </xf>
    <xf numFmtId="0" fontId="32" fillId="0" borderId="32" xfId="0" applyFont="1" applyFill="1" applyBorder="1" applyAlignment="1" applyProtection="1">
      <alignment horizontal="left" vertical="center"/>
      <protection/>
    </xf>
    <xf numFmtId="0" fontId="32" fillId="0" borderId="43" xfId="0" applyFont="1" applyFill="1" applyBorder="1" applyAlignment="1" applyProtection="1">
      <alignment horizontal="left" vertical="center" wrapText="1"/>
      <protection/>
    </xf>
    <xf numFmtId="0" fontId="2" fillId="0" borderId="7" xfId="0" applyFont="1" applyFill="1" applyBorder="1" applyAlignment="1" applyProtection="1">
      <alignment horizontal="left" vertical="center" wrapText="1"/>
      <protection/>
    </xf>
    <xf numFmtId="0" fontId="47" fillId="0" borderId="0" xfId="0" applyFont="1" applyBorder="1" applyAlignment="1" applyProtection="1">
      <alignment horizontal="left" vertical="center"/>
      <protection/>
    </xf>
    <xf numFmtId="0" fontId="46" fillId="0" borderId="0" xfId="0" applyFont="1" applyFill="1" applyAlignment="1" applyProtection="1">
      <alignment/>
      <protection/>
    </xf>
    <xf numFmtId="0" fontId="13" fillId="0" borderId="0" xfId="0" applyFont="1" applyFill="1" applyBorder="1" applyAlignment="1" applyProtection="1">
      <alignment wrapText="1"/>
      <protection/>
    </xf>
    <xf numFmtId="0" fontId="32" fillId="0" borderId="5" xfId="0" applyFont="1" applyBorder="1" applyAlignment="1" applyProtection="1">
      <alignment vertical="center" wrapText="1"/>
      <protection/>
    </xf>
    <xf numFmtId="0" fontId="3" fillId="0" borderId="44" xfId="0" applyFont="1" applyBorder="1" applyAlignment="1" applyProtection="1">
      <alignment horizontal="left" vertical="center"/>
      <protection/>
    </xf>
    <xf numFmtId="0" fontId="32" fillId="0" borderId="32" xfId="0" applyFont="1" applyFill="1" applyBorder="1" applyAlignment="1" applyProtection="1">
      <alignment horizontal="left" vertical="top"/>
      <protection/>
    </xf>
    <xf numFmtId="0" fontId="3" fillId="0" borderId="32" xfId="0" applyFont="1" applyBorder="1" applyAlignment="1" applyProtection="1">
      <alignment horizontal="left" vertical="center" wrapText="1"/>
      <protection/>
    </xf>
    <xf numFmtId="0" fontId="46" fillId="11" borderId="1" xfId="0" applyFont="1" applyFill="1" applyBorder="1" applyAlignment="1" applyProtection="1">
      <alignment horizontal="left"/>
      <protection/>
    </xf>
    <xf numFmtId="0" fontId="46" fillId="11" borderId="5" xfId="0" applyFont="1" applyFill="1" applyBorder="1" applyAlignment="1" applyProtection="1">
      <alignment horizontal="left"/>
      <protection/>
    </xf>
    <xf numFmtId="0" fontId="46" fillId="11" borderId="2" xfId="0" applyFont="1" applyFill="1" applyBorder="1" applyAlignment="1" applyProtection="1">
      <alignment horizontal="left"/>
      <protection/>
    </xf>
    <xf numFmtId="0" fontId="50" fillId="11" borderId="5" xfId="0" applyFont="1" applyFill="1" applyBorder="1" applyAlignment="1" applyProtection="1">
      <alignment horizontal="left" vertical="center"/>
      <protection/>
    </xf>
    <xf numFmtId="0" fontId="49" fillId="11" borderId="2" xfId="0" applyFont="1" applyFill="1" applyBorder="1" applyAlignment="1" applyProtection="1">
      <alignment horizontal="left"/>
      <protection/>
    </xf>
    <xf numFmtId="0" fontId="52" fillId="11" borderId="6" xfId="0" applyFont="1" applyFill="1" applyBorder="1" applyAlignment="1" applyProtection="1">
      <alignment horizontal="left"/>
      <protection/>
    </xf>
    <xf numFmtId="0" fontId="51" fillId="11" borderId="1" xfId="0" applyFont="1" applyFill="1" applyBorder="1" applyAlignment="1" applyProtection="1">
      <alignment horizontal="left"/>
      <protection/>
    </xf>
    <xf numFmtId="0" fontId="53" fillId="11" borderId="4" xfId="0" applyFont="1" applyFill="1" applyBorder="1" applyAlignment="1" applyProtection="1">
      <alignment horizontal="left" vertical="center"/>
      <protection/>
    </xf>
    <xf numFmtId="0" fontId="48" fillId="11" borderId="6" xfId="0" applyFont="1" applyFill="1" applyBorder="1" applyAlignment="1" applyProtection="1">
      <alignment horizontal="left" vertical="center"/>
      <protection/>
    </xf>
    <xf numFmtId="0" fontId="46" fillId="11" borderId="3" xfId="0" applyFont="1" applyFill="1" applyBorder="1" applyProtection="1">
      <protection/>
    </xf>
    <xf numFmtId="0" fontId="31" fillId="0" borderId="0" xfId="20" applyFont="1" applyBorder="1" applyAlignment="1" applyProtection="1">
      <alignment vertical="center"/>
      <protection/>
    </xf>
    <xf numFmtId="0" fontId="13" fillId="0" borderId="0" xfId="0" applyFont="1" applyFill="1" applyProtection="1">
      <protection/>
    </xf>
    <xf numFmtId="0" fontId="46" fillId="12" borderId="0" xfId="0" applyFont="1" applyFill="1" applyAlignment="1" applyProtection="1">
      <alignment vertical="center"/>
      <protection/>
    </xf>
    <xf numFmtId="0" fontId="46" fillId="0" borderId="0" xfId="0" applyFont="1" applyFill="1" applyAlignment="1" applyProtection="1">
      <alignment vertical="center"/>
      <protection/>
    </xf>
    <xf numFmtId="0" fontId="32" fillId="0" borderId="45" xfId="0" applyFont="1" applyFill="1" applyBorder="1" applyAlignment="1" applyProtection="1">
      <alignment horizontal="left" vertical="top"/>
      <protection/>
    </xf>
    <xf numFmtId="0" fontId="9" fillId="0" borderId="0" xfId="0" applyFont="1" applyProtection="1">
      <protection/>
    </xf>
    <xf numFmtId="0" fontId="2" fillId="13" borderId="43" xfId="0" applyFont="1" applyFill="1" applyBorder="1" applyAlignment="1" applyProtection="1">
      <alignment horizontal="left" vertical="center" wrapText="1"/>
      <protection/>
    </xf>
    <xf numFmtId="0" fontId="51" fillId="11" borderId="26" xfId="0" applyFont="1" applyFill="1" applyBorder="1" applyAlignment="1" applyProtection="1">
      <alignment horizontal="left"/>
      <protection/>
    </xf>
    <xf numFmtId="0" fontId="51" fillId="11" borderId="4" xfId="0" applyFont="1" applyFill="1" applyBorder="1" applyAlignment="1" applyProtection="1">
      <alignment horizontal="left"/>
      <protection/>
    </xf>
    <xf numFmtId="0" fontId="11" fillId="0" borderId="24" xfId="0" applyFont="1" applyBorder="1" applyAlignment="1" applyProtection="1">
      <alignment vertical="center"/>
      <protection/>
    </xf>
    <xf numFmtId="0" fontId="32" fillId="0" borderId="0" xfId="0" applyFont="1" applyFill="1" applyBorder="1" applyAlignment="1" applyProtection="1">
      <alignment horizontal="left" vertical="center"/>
      <protection/>
    </xf>
    <xf numFmtId="0" fontId="0" fillId="0" borderId="3" xfId="0" applyFill="1" applyBorder="1" applyAlignment="1" applyProtection="1">
      <alignment horizontal="left" vertical="center"/>
      <protection/>
    </xf>
    <xf numFmtId="0" fontId="10" fillId="14" borderId="18" xfId="0" applyFont="1" applyFill="1" applyBorder="1" applyAlignment="1" applyProtection="1">
      <alignment vertical="center"/>
      <protection/>
    </xf>
    <xf numFmtId="0" fontId="2" fillId="14" borderId="46" xfId="0" applyFont="1" applyFill="1" applyBorder="1" applyAlignment="1" applyProtection="1">
      <alignment vertical="center"/>
      <protection/>
    </xf>
    <xf numFmtId="0" fontId="2" fillId="14" borderId="20" xfId="0" applyFont="1" applyFill="1" applyBorder="1" applyAlignment="1" applyProtection="1">
      <alignment vertical="center"/>
      <protection/>
    </xf>
    <xf numFmtId="0" fontId="56" fillId="0" borderId="0" xfId="0" applyFont="1" applyFill="1" applyBorder="1" applyAlignment="1" applyProtection="1">
      <alignment vertical="center"/>
      <protection/>
    </xf>
    <xf numFmtId="0" fontId="46" fillId="12" borderId="0" xfId="0" applyFont="1" applyFill="1" applyAlignment="1" applyProtection="1">
      <alignment horizontal="left" vertical="center"/>
      <protection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7" borderId="37" xfId="0" applyFont="1" applyFill="1" applyBorder="1" applyAlignment="1" applyProtection="1">
      <alignment horizontal="center" vertical="center"/>
      <protection locked="0"/>
    </xf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0" fontId="2" fillId="7" borderId="47" xfId="0" applyFont="1" applyFill="1" applyBorder="1" applyAlignment="1" applyProtection="1">
      <alignment horizontal="center" vertical="center"/>
      <protection locked="0"/>
    </xf>
    <xf numFmtId="0" fontId="2" fillId="15" borderId="7" xfId="0" applyFont="1" applyFill="1" applyBorder="1" applyAlignment="1" applyProtection="1">
      <alignment horizontal="center" vertical="center"/>
      <protection locked="0"/>
    </xf>
    <xf numFmtId="0" fontId="11" fillId="15" borderId="7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>
      <alignment horizontal="left" vertical="top"/>
      <protection/>
    </xf>
    <xf numFmtId="0" fontId="13" fillId="0" borderId="28" xfId="0" applyFont="1" applyFill="1" applyBorder="1" applyAlignment="1" applyProtection="1">
      <alignment horizontal="center" vertical="center" wrapText="1"/>
      <protection/>
    </xf>
    <xf numFmtId="0" fontId="13" fillId="0" borderId="0" xfId="0" applyFont="1" applyBorder="1" applyProtection="1">
      <protection/>
    </xf>
    <xf numFmtId="0" fontId="9" fillId="0" borderId="7" xfId="0" applyFont="1" applyFill="1" applyBorder="1" applyAlignment="1" applyProtection="1">
      <alignment vertical="center"/>
      <protection locked="0"/>
    </xf>
    <xf numFmtId="0" fontId="13" fillId="7" borderId="7" xfId="0" applyFont="1" applyFill="1" applyBorder="1" applyAlignment="1" applyProtection="1">
      <alignment horizontal="center" vertical="center"/>
      <protection locked="0"/>
    </xf>
    <xf numFmtId="0" fontId="32" fillId="13" borderId="7" xfId="0" applyFont="1" applyFill="1" applyBorder="1" applyAlignment="1" applyProtection="1">
      <alignment horizontal="left" vertical="center"/>
      <protection/>
    </xf>
    <xf numFmtId="0" fontId="32" fillId="0" borderId="7" xfId="0" applyFont="1" applyFill="1" applyBorder="1" applyAlignment="1" applyProtection="1">
      <alignment horizontal="left" vertical="center" wrapText="1"/>
      <protection/>
    </xf>
    <xf numFmtId="0" fontId="32" fillId="0" borderId="7" xfId="0" applyFont="1" applyFill="1" applyBorder="1" applyAlignment="1" applyProtection="1">
      <alignment horizontal="left" vertical="center"/>
      <protection/>
    </xf>
    <xf numFmtId="0" fontId="32" fillId="13" borderId="7" xfId="0" applyFont="1" applyFill="1" applyBorder="1" applyAlignment="1" applyProtection="1">
      <alignment horizontal="left" vertical="center" wrapText="1"/>
      <protection/>
    </xf>
    <xf numFmtId="0" fontId="3" fillId="13" borderId="0" xfId="0" applyFont="1" applyFill="1" applyBorder="1" applyAlignment="1" applyProtection="1">
      <alignment horizontal="left" vertical="center"/>
      <protection/>
    </xf>
    <xf numFmtId="0" fontId="32" fillId="13" borderId="0" xfId="0" applyFont="1" applyFill="1" applyBorder="1" applyAlignment="1" applyProtection="1">
      <alignment horizontal="left" vertical="center"/>
      <protection/>
    </xf>
    <xf numFmtId="9" fontId="13" fillId="7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48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59" fillId="0" borderId="0" xfId="0" applyFont="1" applyProtection="1">
      <protection/>
    </xf>
    <xf numFmtId="0" fontId="59" fillId="0" borderId="0" xfId="0" applyFont="1" applyAlignment="1" applyProtection="1">
      <alignment horizontal="right" vertical="center"/>
      <protection/>
    </xf>
    <xf numFmtId="0" fontId="12" fillId="0" borderId="0" xfId="0" applyFont="1" applyAlignment="1" applyProtection="1">
      <alignment horizontal="left" vertical="center"/>
      <protection/>
    </xf>
    <xf numFmtId="0" fontId="13" fillId="7" borderId="37" xfId="0" applyNumberFormat="1" applyFont="1" applyFill="1" applyBorder="1" applyAlignment="1" applyProtection="1">
      <alignment horizontal="center" vertical="center"/>
      <protection locked="0"/>
    </xf>
    <xf numFmtId="0" fontId="0" fillId="15" borderId="35" xfId="0" applyFill="1" applyBorder="1" applyAlignment="1" applyProtection="1">
      <alignment horizontal="center" vertical="center"/>
      <protection locked="0"/>
    </xf>
    <xf numFmtId="0" fontId="3" fillId="13" borderId="7" xfId="0" applyFont="1" applyFill="1" applyBorder="1" applyAlignment="1" applyProtection="1">
      <alignment horizontal="left" vertical="center"/>
      <protection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left" vertical="center" wrapText="1"/>
      <protection/>
    </xf>
    <xf numFmtId="0" fontId="51" fillId="11" borderId="4" xfId="0" applyFont="1" applyFill="1" applyBorder="1" applyAlignment="1" applyProtection="1">
      <alignment horizontal="left"/>
      <protection/>
    </xf>
    <xf numFmtId="0" fontId="3" fillId="0" borderId="42" xfId="0" applyFont="1" applyFill="1" applyBorder="1" applyAlignment="1" applyProtection="1">
      <alignment horizontal="left" vertical="center" wrapText="1"/>
      <protection/>
    </xf>
    <xf numFmtId="0" fontId="3" fillId="0" borderId="45" xfId="0" applyFont="1" applyFill="1" applyBorder="1" applyAlignment="1" applyProtection="1">
      <alignment horizontal="left" vertical="center" wrapText="1"/>
      <protection/>
    </xf>
    <xf numFmtId="0" fontId="2" fillId="15" borderId="33" xfId="0" applyFont="1" applyFill="1" applyBorder="1" applyAlignment="1" applyProtection="1">
      <alignment horizontal="left" vertical="center" wrapText="1"/>
      <protection locked="0"/>
    </xf>
    <xf numFmtId="0" fontId="2" fillId="15" borderId="36" xfId="0" applyFont="1" applyFill="1" applyBorder="1" applyAlignment="1" applyProtection="1">
      <alignment horizontal="left" vertical="center" wrapText="1"/>
      <protection locked="0"/>
    </xf>
    <xf numFmtId="0" fontId="2" fillId="15" borderId="49" xfId="0" applyFont="1" applyFill="1" applyBorder="1" applyAlignment="1" applyProtection="1">
      <alignment horizontal="left" vertical="center" wrapText="1"/>
      <protection locked="0"/>
    </xf>
    <xf numFmtId="0" fontId="2" fillId="15" borderId="40" xfId="0" applyFont="1" applyFill="1" applyBorder="1" applyAlignment="1" applyProtection="1">
      <alignment horizontal="left" vertical="center" wrapText="1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46" fillId="11" borderId="27" xfId="0" applyFont="1" applyFill="1" applyBorder="1" applyAlignment="1" applyProtection="1">
      <alignment horizontal="left"/>
      <protection/>
    </xf>
    <xf numFmtId="0" fontId="2" fillId="7" borderId="5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/>
    </xf>
    <xf numFmtId="0" fontId="3" fillId="0" borderId="51" xfId="0" applyFont="1" applyFill="1" applyBorder="1" applyAlignment="1" applyProtection="1">
      <alignment horizontal="center" vertical="center"/>
      <protection/>
    </xf>
    <xf numFmtId="0" fontId="3" fillId="0" borderId="52" xfId="0" applyFont="1" applyFill="1" applyBorder="1" applyAlignment="1" applyProtection="1">
      <alignment horizontal="center" vertical="center"/>
      <protection/>
    </xf>
    <xf numFmtId="0" fontId="2" fillId="0" borderId="53" xfId="0" applyFont="1" applyFill="1" applyBorder="1" applyAlignment="1" applyProtection="1">
      <alignment vertical="center"/>
      <protection/>
    </xf>
    <xf numFmtId="0" fontId="2" fillId="0" borderId="25" xfId="0" applyFont="1" applyFill="1" applyBorder="1" applyAlignment="1" applyProtection="1">
      <alignment vertical="center"/>
      <protection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54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left" vertical="center" wrapText="1"/>
      <protection/>
    </xf>
    <xf numFmtId="0" fontId="2" fillId="0" borderId="7" xfId="0" applyFont="1" applyFill="1" applyBorder="1" applyAlignment="1" applyProtection="1">
      <alignment horizontal="center" vertical="center"/>
      <protection/>
    </xf>
    <xf numFmtId="0" fontId="3" fillId="0" borderId="28" xfId="0" applyFont="1" applyFill="1" applyBorder="1" applyAlignment="1" applyProtection="1">
      <alignment horizontal="center" vertical="center"/>
      <protection/>
    </xf>
    <xf numFmtId="0" fontId="2" fillId="0" borderId="18" xfId="0" applyFont="1" applyBorder="1" applyAlignment="1" applyProtection="1">
      <alignment horizontal="center" vertical="center"/>
      <protection/>
    </xf>
    <xf numFmtId="0" fontId="2" fillId="16" borderId="51" xfId="0" applyFont="1" applyFill="1" applyBorder="1" applyAlignment="1" applyProtection="1">
      <alignment vertical="center" wrapText="1"/>
      <protection/>
    </xf>
    <xf numFmtId="0" fontId="2" fillId="16" borderId="55" xfId="0" applyFont="1" applyFill="1" applyBorder="1" applyAlignment="1" applyProtection="1">
      <alignment horizontal="center" vertical="center"/>
      <protection/>
    </xf>
    <xf numFmtId="0" fontId="2" fillId="16" borderId="46" xfId="0" applyFont="1" applyFill="1" applyBorder="1" applyAlignment="1" applyProtection="1">
      <alignment horizontal="center" vertical="center"/>
      <protection/>
    </xf>
    <xf numFmtId="0" fontId="2" fillId="16" borderId="51" xfId="0" applyFont="1" applyFill="1" applyBorder="1" applyAlignment="1" applyProtection="1">
      <alignment horizontal="left" vertical="center"/>
      <protection/>
    </xf>
    <xf numFmtId="0" fontId="2" fillId="16" borderId="1" xfId="0" applyFont="1" applyFill="1" applyBorder="1" applyAlignment="1" applyProtection="1">
      <alignment horizontal="left" vertical="top"/>
      <protection/>
    </xf>
    <xf numFmtId="0" fontId="2" fillId="16" borderId="5" xfId="0" applyFont="1" applyFill="1" applyBorder="1" applyAlignment="1" applyProtection="1">
      <alignment horizontal="left" vertical="center"/>
      <protection/>
    </xf>
    <xf numFmtId="0" fontId="2" fillId="16" borderId="6" xfId="0" applyFont="1" applyFill="1" applyBorder="1" applyAlignment="1" applyProtection="1">
      <alignment horizontal="left" vertical="center"/>
      <protection/>
    </xf>
    <xf numFmtId="0" fontId="2" fillId="0" borderId="7" xfId="0" applyFont="1" applyFill="1" applyBorder="1" applyAlignment="1" applyProtection="1">
      <alignment vertical="center" wrapText="1"/>
      <protection/>
    </xf>
    <xf numFmtId="0" fontId="11" fillId="15" borderId="7" xfId="0" applyFont="1" applyFill="1" applyBorder="1" applyAlignment="1" applyProtection="1">
      <alignment horizontal="center" vertical="center" wrapText="1"/>
      <protection locked="0"/>
    </xf>
    <xf numFmtId="0" fontId="11" fillId="15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/>
    </xf>
    <xf numFmtId="0" fontId="3" fillId="0" borderId="0" xfId="0" applyFont="1" applyFill="1" applyBorder="1" applyAlignment="1" applyProtection="1">
      <alignment vertical="center"/>
      <protection/>
    </xf>
    <xf numFmtId="0" fontId="3" fillId="0" borderId="56" xfId="0" applyFont="1" applyFill="1" applyBorder="1" applyAlignment="1" applyProtection="1">
      <alignment horizontal="center" vertical="center"/>
      <protection/>
    </xf>
    <xf numFmtId="0" fontId="3" fillId="0" borderId="23" xfId="0" applyFont="1" applyFill="1" applyBorder="1" applyAlignment="1" applyProtection="1">
      <alignment horizontal="center" vertical="center"/>
      <protection/>
    </xf>
    <xf numFmtId="0" fontId="3" fillId="0" borderId="54" xfId="0" applyFont="1" applyFill="1" applyBorder="1" applyAlignment="1" applyProtection="1">
      <alignment horizontal="center" vertical="center"/>
      <protection/>
    </xf>
    <xf numFmtId="0" fontId="3" fillId="0" borderId="57" xfId="0" applyFont="1" applyBorder="1" applyAlignment="1" applyProtection="1">
      <alignment horizontal="center" vertical="center"/>
      <protection/>
    </xf>
    <xf numFmtId="0" fontId="3" fillId="0" borderId="25" xfId="0" applyFont="1" applyBorder="1" applyAlignment="1" applyProtection="1">
      <alignment horizontal="center" vertical="center"/>
      <protection/>
    </xf>
    <xf numFmtId="0" fontId="2" fillId="17" borderId="24" xfId="0" applyFont="1" applyFill="1" applyBorder="1" applyAlignment="1" applyProtection="1">
      <alignment horizontal="center" vertical="center" wrapText="1"/>
      <protection/>
    </xf>
    <xf numFmtId="0" fontId="51" fillId="11" borderId="5" xfId="0" applyFont="1" applyFill="1" applyBorder="1" applyAlignment="1" applyProtection="1">
      <alignment horizontal="left" vertical="center"/>
      <protection/>
    </xf>
    <xf numFmtId="0" fontId="46" fillId="12" borderId="0" xfId="0" applyFont="1" applyFill="1" applyAlignment="1" applyProtection="1">
      <alignment horizontal="left" vertical="center"/>
      <protection/>
    </xf>
    <xf numFmtId="0" fontId="33" fillId="0" borderId="31" xfId="0" applyFont="1" applyBorder="1" applyAlignment="1" applyProtection="1">
      <alignment vertical="center"/>
      <protection/>
    </xf>
    <xf numFmtId="0" fontId="2" fillId="0" borderId="29" xfId="0" applyFont="1" applyBorder="1" applyAlignment="1" applyProtection="1" quotePrefix="1">
      <alignment vertical="center"/>
      <protection/>
    </xf>
    <xf numFmtId="0" fontId="2" fillId="0" borderId="29" xfId="0" applyFont="1" applyBorder="1" applyAlignment="1" applyProtection="1">
      <alignment vertical="center"/>
      <protection/>
    </xf>
    <xf numFmtId="0" fontId="2" fillId="0" borderId="30" xfId="0" applyFont="1" applyBorder="1" applyAlignment="1" applyProtection="1">
      <alignment vertical="center"/>
      <protection/>
    </xf>
    <xf numFmtId="0" fontId="6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61" fillId="0" borderId="0" xfId="0" applyFont="1" applyFill="1" applyAlignment="1">
      <alignment horizontal="left" wrapText="1"/>
    </xf>
    <xf numFmtId="0" fontId="61" fillId="12" borderId="0" xfId="0" applyFont="1" applyFill="1" applyAlignment="1">
      <alignment/>
    </xf>
    <xf numFmtId="0" fontId="61" fillId="0" borderId="0" xfId="0" applyFont="1" applyFill="1" applyAlignment="1">
      <alignment/>
    </xf>
    <xf numFmtId="0" fontId="20" fillId="18" borderId="0" xfId="0" applyFont="1" applyFill="1" applyAlignment="1">
      <alignment/>
    </xf>
    <xf numFmtId="0" fontId="9" fillId="16" borderId="4" xfId="0" applyFont="1" applyFill="1" applyBorder="1" applyAlignment="1" applyProtection="1">
      <alignment vertical="center"/>
      <protection/>
    </xf>
    <xf numFmtId="0" fontId="2" fillId="16" borderId="0" xfId="0" applyFont="1" applyFill="1" applyBorder="1" applyAlignment="1" applyProtection="1">
      <alignment horizontal="center" vertical="center"/>
      <protection/>
    </xf>
    <xf numFmtId="0" fontId="9" fillId="16" borderId="2" xfId="0" applyFont="1" applyFill="1" applyBorder="1" applyAlignment="1" applyProtection="1">
      <alignment vertical="center"/>
      <protection/>
    </xf>
    <xf numFmtId="0" fontId="2" fillId="16" borderId="27" xfId="0" applyFont="1" applyFill="1" applyBorder="1" applyAlignment="1" applyProtection="1">
      <alignment horizontal="center" vertical="center"/>
      <protection/>
    </xf>
    <xf numFmtId="0" fontId="9" fillId="16" borderId="3" xfId="0" applyFont="1" applyFill="1" applyBorder="1" applyAlignment="1" applyProtection="1">
      <alignment horizontal="left" vertical="top" wrapText="1"/>
      <protection/>
    </xf>
    <xf numFmtId="0" fontId="13" fillId="0" borderId="0" xfId="0" applyFont="1" applyFill="1" applyBorder="1" applyAlignment="1" applyProtection="1">
      <alignment horizontal="left" vertical="center"/>
      <protection/>
    </xf>
    <xf numFmtId="0" fontId="37" fillId="0" borderId="0" xfId="0" applyFont="1" applyFill="1" applyBorder="1" applyAlignment="1" applyProtection="1">
      <alignment vertical="center"/>
      <protection/>
    </xf>
    <xf numFmtId="0" fontId="55" fillId="12" borderId="0" xfId="20" applyFont="1" applyFill="1" applyAlignment="1" applyProtection="1">
      <alignment vertical="center"/>
      <protection/>
    </xf>
    <xf numFmtId="0" fontId="2" fillId="19" borderId="0" xfId="0" applyFont="1" applyFill="1" applyBorder="1" applyAlignment="1" applyProtection="1">
      <alignment horizontal="center" vertical="center"/>
      <protection/>
    </xf>
    <xf numFmtId="0" fontId="63" fillId="7" borderId="21" xfId="0" applyFont="1" applyFill="1" applyBorder="1" applyAlignment="1" applyProtection="1">
      <alignment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33" fillId="0" borderId="0" xfId="0" applyFont="1" applyProtection="1">
      <protection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horizontal="left" vertical="center"/>
      <protection/>
    </xf>
    <xf numFmtId="0" fontId="56" fillId="0" borderId="0" xfId="0" applyFont="1" applyFill="1" applyBorder="1" applyAlignment="1" applyProtection="1">
      <alignment horizontal="left" vertical="center"/>
      <protection/>
    </xf>
    <xf numFmtId="0" fontId="36" fillId="0" borderId="0" xfId="0" applyFont="1" applyFill="1" applyBorder="1" applyAlignment="1" applyProtection="1">
      <alignment horizontal="left" vertical="center"/>
      <protection/>
    </xf>
    <xf numFmtId="0" fontId="37" fillId="0" borderId="0" xfId="0" applyFont="1" applyFill="1" applyBorder="1" applyAlignment="1" applyProtection="1">
      <alignment horizontal="left" vertical="center"/>
      <protection/>
    </xf>
    <xf numFmtId="0" fontId="39" fillId="0" borderId="0" xfId="0" applyFont="1" applyFill="1" applyBorder="1" applyAlignment="1" applyProtection="1">
      <alignment vertical="center" wrapText="1"/>
      <protection/>
    </xf>
    <xf numFmtId="0" fontId="11" fillId="0" borderId="0" xfId="0" applyFont="1" applyBorder="1" applyAlignment="1" applyProtection="1">
      <alignment vertical="center"/>
      <protection/>
    </xf>
    <xf numFmtId="0" fontId="18" fillId="0" borderId="0" xfId="0" applyFont="1" applyFill="1" applyBorder="1" applyAlignment="1" applyProtection="1">
      <alignment vertical="center"/>
      <protection/>
    </xf>
    <xf numFmtId="0" fontId="4" fillId="0" borderId="0" xfId="0" applyFont="1" applyFill="1" applyBorder="1" applyAlignment="1" applyProtection="1">
      <alignment horizontal="left" vertical="center"/>
      <protection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/>
    </xf>
    <xf numFmtId="0" fontId="63" fillId="16" borderId="58" xfId="0" applyFont="1" applyFill="1" applyBorder="1" applyAlignment="1" applyProtection="1">
      <alignment horizontal="center" vertical="center"/>
      <protection/>
    </xf>
    <xf numFmtId="0" fontId="66" fillId="16" borderId="29" xfId="0" applyFont="1" applyFill="1" applyBorder="1" applyAlignment="1" applyProtection="1">
      <alignment horizontal="left" vertical="center"/>
      <protection/>
    </xf>
    <xf numFmtId="0" fontId="66" fillId="16" borderId="54" xfId="0" applyFont="1" applyFill="1" applyBorder="1" applyAlignment="1" applyProtection="1">
      <alignment horizontal="left" vertical="center"/>
      <protection/>
    </xf>
    <xf numFmtId="0" fontId="67" fillId="0" borderId="0" xfId="0" applyFont="1" applyFill="1" applyBorder="1" applyAlignment="1" applyProtection="1">
      <alignment horizontal="left" vertical="center"/>
      <protection/>
    </xf>
    <xf numFmtId="0" fontId="2" fillId="15" borderId="36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 quotePrefix="1">
      <alignment horizontal="left" vertical="center"/>
      <protection/>
    </xf>
    <xf numFmtId="0" fontId="2" fillId="16" borderId="56" xfId="0" applyFont="1" applyFill="1" applyBorder="1" applyAlignment="1" applyProtection="1">
      <alignment horizontal="center" vertical="center"/>
      <protection/>
    </xf>
    <xf numFmtId="0" fontId="2" fillId="0" borderId="45" xfId="0" applyFont="1" applyFill="1" applyBorder="1" applyAlignment="1" applyProtection="1">
      <alignment vertical="center" wrapText="1"/>
      <protection/>
    </xf>
    <xf numFmtId="0" fontId="3" fillId="0" borderId="51" xfId="0" applyFont="1" applyFill="1" applyBorder="1" applyAlignment="1" applyProtection="1">
      <alignment horizontal="center" vertical="center" wrapText="1"/>
      <protection/>
    </xf>
    <xf numFmtId="0" fontId="2" fillId="0" borderId="22" xfId="0" applyFont="1" applyFill="1" applyBorder="1" applyAlignment="1" applyProtection="1">
      <alignment horizontal="left" vertical="center"/>
      <protection/>
    </xf>
    <xf numFmtId="0" fontId="2" fillId="0" borderId="23" xfId="0" applyFont="1" applyFill="1" applyBorder="1" applyAlignment="1" applyProtection="1">
      <alignment horizontal="left" vertical="center"/>
      <protection/>
    </xf>
    <xf numFmtId="0" fontId="2" fillId="15" borderId="59" xfId="0" applyFont="1" applyFill="1" applyBorder="1" applyAlignment="1" applyProtection="1">
      <alignment horizontal="center" vertical="center" wrapText="1"/>
      <protection locked="0"/>
    </xf>
    <xf numFmtId="0" fontId="2" fillId="7" borderId="60" xfId="0" applyFont="1" applyFill="1" applyBorder="1" applyAlignment="1" applyProtection="1">
      <alignment horizontal="center" vertical="center"/>
      <protection locked="0"/>
    </xf>
    <xf numFmtId="49" fontId="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68" fillId="0" borderId="7" xfId="0" applyFont="1" applyFill="1" applyBorder="1" applyAlignment="1" applyProtection="1">
      <alignment vertical="center"/>
      <protection locked="0"/>
    </xf>
    <xf numFmtId="0" fontId="3" fillId="13" borderId="30" xfId="0" applyFont="1" applyFill="1" applyBorder="1" applyAlignment="1" applyProtection="1">
      <alignment horizontal="left" vertical="center"/>
      <protection/>
    </xf>
    <xf numFmtId="0" fontId="2" fillId="7" borderId="30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vertical="center"/>
      <protection locked="0"/>
    </xf>
    <xf numFmtId="0" fontId="63" fillId="0" borderId="0" xfId="0" applyFont="1" applyBorder="1" applyAlignment="1" applyProtection="1">
      <alignment horizontal="left" vertical="center"/>
      <protection/>
    </xf>
    <xf numFmtId="0" fontId="1" fillId="7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  <protection/>
    </xf>
    <xf numFmtId="0" fontId="69" fillId="0" borderId="7" xfId="0" applyFont="1" applyBorder="1" applyProtection="1">
      <protection locked="0"/>
    </xf>
    <xf numFmtId="0" fontId="39" fillId="0" borderId="7" xfId="0" applyFont="1" applyFill="1" applyBorder="1" applyAlignment="1" applyProtection="1">
      <alignment vertical="center"/>
      <protection locked="0"/>
    </xf>
    <xf numFmtId="0" fontId="70" fillId="0" borderId="7" xfId="0" applyFont="1" applyFill="1" applyBorder="1" applyAlignment="1" applyProtection="1">
      <alignment vertical="center"/>
      <protection locked="0"/>
    </xf>
    <xf numFmtId="0" fontId="32" fillId="0" borderId="31" xfId="0" applyFont="1" applyFill="1" applyBorder="1" applyAlignment="1" applyProtection="1">
      <alignment horizontal="left" vertical="center" wrapText="1"/>
      <protection/>
    </xf>
    <xf numFmtId="0" fontId="13" fillId="7" borderId="9" xfId="0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/>
    </xf>
    <xf numFmtId="0" fontId="2" fillId="7" borderId="6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top" wrapText="1"/>
      <protection/>
    </xf>
    <xf numFmtId="0" fontId="5" fillId="0" borderId="62" xfId="0" applyFont="1" applyBorder="1" applyAlignment="1" applyProtection="1">
      <alignment vertical="center"/>
      <protection/>
    </xf>
    <xf numFmtId="0" fontId="39" fillId="0" borderId="7" xfId="0" applyFont="1" applyBorder="1" applyAlignment="1" applyProtection="1">
      <alignment vertical="top" wrapText="1"/>
      <protection/>
    </xf>
    <xf numFmtId="0" fontId="65" fillId="0" borderId="7" xfId="0" applyFont="1" applyFill="1" applyBorder="1" applyAlignment="1" applyProtection="1">
      <alignment vertical="center" wrapText="1"/>
      <protection locked="0"/>
    </xf>
    <xf numFmtId="0" fontId="65" fillId="15" borderId="7" xfId="0" applyFont="1" applyFill="1" applyBorder="1" applyAlignment="1" applyProtection="1">
      <alignment vertical="center" wrapText="1"/>
      <protection locked="0"/>
    </xf>
    <xf numFmtId="0" fontId="19" fillId="0" borderId="5" xfId="20" applyBorder="1" applyAlignment="1" applyProtection="1">
      <alignment vertical="center" wrapText="1"/>
      <protection/>
    </xf>
    <xf numFmtId="0" fontId="19" fillId="0" borderId="0" xfId="20" applyBorder="1" applyAlignment="1" applyProtection="1">
      <alignment vertical="center" wrapText="1"/>
      <protection/>
    </xf>
    <xf numFmtId="0" fontId="71" fillId="12" borderId="0" xfId="0" applyFont="1" applyFill="1" applyAlignment="1" applyProtection="1">
      <alignment horizontal="right" vertical="center"/>
      <protection/>
    </xf>
    <xf numFmtId="49" fontId="2" fillId="16" borderId="26" xfId="0" applyNumberFormat="1" applyFont="1" applyFill="1" applyBorder="1" applyAlignment="1" applyProtection="1">
      <alignment horizontal="left" vertical="center" wrapText="1"/>
      <protection locked="0"/>
    </xf>
    <xf numFmtId="0" fontId="55" fillId="12" borderId="0" xfId="20" applyFont="1" applyFill="1" applyAlignment="1" applyProtection="1">
      <alignment vertical="center"/>
      <protection locked="0"/>
    </xf>
    <xf numFmtId="0" fontId="46" fillId="12" borderId="0" xfId="0" applyFont="1" applyFill="1" applyAlignment="1" applyProtection="1">
      <alignment vertical="center"/>
      <protection locked="0"/>
    </xf>
    <xf numFmtId="0" fontId="19" fillId="0" borderId="0" xfId="20" applyBorder="1" applyAlignment="1" applyProtection="1">
      <alignment horizontal="right" vertical="center"/>
      <protection locked="0"/>
    </xf>
    <xf numFmtId="0" fontId="19" fillId="0" borderId="0" xfId="20" applyBorder="1" applyAlignment="1" applyProtection="1">
      <alignment horizontal="right" vertical="center" wrapText="1"/>
      <protection locked="0"/>
    </xf>
    <xf numFmtId="0" fontId="2" fillId="10" borderId="18" xfId="0" applyFont="1" applyFill="1" applyBorder="1" applyAlignment="1" applyProtection="1">
      <alignment vertical="top" wrapText="1"/>
      <protection locked="0"/>
    </xf>
    <xf numFmtId="0" fontId="2" fillId="10" borderId="20" xfId="0" applyFont="1" applyFill="1" applyBorder="1" applyAlignment="1" applyProtection="1">
      <alignment vertical="top" wrapText="1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/>
    </xf>
    <xf numFmtId="2" fontId="10" fillId="14" borderId="18" xfId="0" applyNumberFormat="1" applyFont="1" applyFill="1" applyBorder="1" applyAlignment="1" applyProtection="1">
      <alignment horizontal="left" vertical="center"/>
      <protection/>
    </xf>
    <xf numFmtId="2" fontId="10" fillId="14" borderId="46" xfId="0" applyNumberFormat="1" applyFont="1" applyFill="1" applyBorder="1" applyAlignment="1" applyProtection="1">
      <alignment horizontal="left" vertical="center"/>
      <protection/>
    </xf>
    <xf numFmtId="2" fontId="10" fillId="14" borderId="20" xfId="0" applyNumberFormat="1" applyFont="1" applyFill="1" applyBorder="1" applyAlignment="1" applyProtection="1">
      <alignment horizontal="left" vertical="center"/>
      <protection/>
    </xf>
    <xf numFmtId="2" fontId="10" fillId="14" borderId="18" xfId="0" applyNumberFormat="1" applyFont="1" applyFill="1" applyBorder="1" applyAlignment="1" applyProtection="1">
      <alignment horizontal="left" vertical="center" wrapText="1"/>
      <protection/>
    </xf>
    <xf numFmtId="2" fontId="10" fillId="14" borderId="46" xfId="0" applyNumberFormat="1" applyFont="1" applyFill="1" applyBorder="1" applyAlignment="1" applyProtection="1">
      <alignment horizontal="left" vertical="center" wrapText="1"/>
      <protection/>
    </xf>
    <xf numFmtId="2" fontId="10" fillId="14" borderId="20" xfId="0" applyNumberFormat="1" applyFont="1" applyFill="1" applyBorder="1" applyAlignment="1" applyProtection="1">
      <alignment horizontal="left" vertical="center" wrapText="1"/>
      <protection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/>
    </xf>
    <xf numFmtId="0" fontId="2" fillId="7" borderId="60" xfId="0" applyFont="1" applyFill="1" applyBorder="1" applyAlignment="1" applyProtection="1">
      <alignment horizontal="center" vertical="center"/>
      <protection locked="0"/>
    </xf>
    <xf numFmtId="0" fontId="2" fillId="7" borderId="50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2" xfId="0" applyFont="1" applyFill="1" applyBorder="1" applyAlignment="1" applyProtection="1">
      <alignment horizontal="center" vertical="center"/>
      <protection locked="0"/>
    </xf>
    <xf numFmtId="0" fontId="3" fillId="7" borderId="61" xfId="0" applyFont="1" applyFill="1" applyBorder="1" applyAlignment="1" applyProtection="1">
      <alignment horizontal="center" vertical="center"/>
      <protection locked="0"/>
    </xf>
    <xf numFmtId="0" fontId="3" fillId="15" borderId="18" xfId="0" applyFont="1" applyFill="1" applyBorder="1" applyAlignment="1" applyProtection="1">
      <alignment horizontal="center" vertical="center"/>
      <protection locked="0"/>
    </xf>
    <xf numFmtId="0" fontId="3" fillId="15" borderId="20" xfId="0" applyFont="1" applyFill="1" applyBorder="1" applyAlignment="1" applyProtection="1">
      <alignment horizontal="center" vertical="center"/>
      <protection locked="0"/>
    </xf>
    <xf numFmtId="0" fontId="51" fillId="11" borderId="18" xfId="0" applyFont="1" applyFill="1" applyBorder="1" applyAlignment="1" applyProtection="1">
      <alignment horizontal="left"/>
      <protection/>
    </xf>
    <xf numFmtId="0" fontId="51" fillId="11" borderId="46" xfId="0" applyFont="1" applyFill="1" applyBorder="1" applyAlignment="1" applyProtection="1">
      <alignment horizontal="left"/>
      <protection/>
    </xf>
    <xf numFmtId="0" fontId="51" fillId="11" borderId="20" xfId="0" applyFont="1" applyFill="1" applyBorder="1" applyAlignment="1" applyProtection="1">
      <alignment horizontal="left"/>
      <protection/>
    </xf>
    <xf numFmtId="0" fontId="39" fillId="16" borderId="58" xfId="0" applyFont="1" applyFill="1" applyBorder="1" applyAlignment="1" applyProtection="1">
      <alignment horizontal="left" vertical="center" wrapText="1"/>
      <protection/>
    </xf>
    <xf numFmtId="0" fontId="39" fillId="16" borderId="52" xfId="0" applyFont="1" applyFill="1" applyBorder="1" applyAlignment="1" applyProtection="1">
      <alignment horizontal="left" vertical="center" wrapText="1"/>
      <protection/>
    </xf>
    <xf numFmtId="0" fontId="45" fillId="0" borderId="0" xfId="0" applyFont="1"/>
    <xf numFmtId="0" fontId="33" fillId="0" borderId="6" xfId="0" applyFont="1" applyFill="1" applyBorder="1" applyAlignment="1" applyProtection="1">
      <alignment horizontal="center" vertical="center" wrapText="1"/>
      <protection/>
    </xf>
    <xf numFmtId="0" fontId="7" fillId="0" borderId="3" xfId="0" applyFont="1" applyFill="1" applyBorder="1" applyAlignment="1" applyProtection="1">
      <alignment horizontal="center" vertical="center" wrapText="1"/>
      <protection/>
    </xf>
    <xf numFmtId="0" fontId="8" fillId="0" borderId="6" xfId="0" applyFont="1" applyBorder="1" applyAlignment="1" applyProtection="1">
      <alignment horizontal="left" vertical="center" wrapText="1"/>
      <protection/>
    </xf>
    <xf numFmtId="0" fontId="8" fillId="0" borderId="3" xfId="0" applyFont="1" applyBorder="1" applyAlignment="1" applyProtection="1">
      <alignment horizontal="left" vertical="center" wrapText="1"/>
      <protection/>
    </xf>
    <xf numFmtId="0" fontId="2" fillId="7" borderId="61" xfId="0" applyFont="1" applyFill="1" applyBorder="1" applyAlignment="1" applyProtection="1">
      <alignment horizontal="center" vertical="center"/>
      <protection locked="0"/>
    </xf>
    <xf numFmtId="0" fontId="2" fillId="7" borderId="63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/>
    </xf>
    <xf numFmtId="0" fontId="0" fillId="0" borderId="0" xfId="0" applyFill="1" applyBorder="1" applyAlignment="1" applyProtection="1">
      <alignment horizontal="left" vertical="center"/>
      <protection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7" borderId="37" xfId="0" applyFont="1" applyFill="1" applyBorder="1" applyAlignment="1" applyProtection="1">
      <alignment horizontal="center" vertical="center"/>
      <protection locked="0"/>
    </xf>
    <xf numFmtId="0" fontId="2" fillId="7" borderId="31" xfId="0" applyFont="1" applyFill="1" applyBorder="1" applyAlignment="1" applyProtection="1">
      <alignment horizontal="center" vertical="center"/>
      <protection locked="0"/>
    </xf>
    <xf numFmtId="0" fontId="2" fillId="7" borderId="48" xfId="0" applyFont="1" applyFill="1" applyBorder="1" applyAlignment="1" applyProtection="1">
      <alignment horizontal="center" vertical="center"/>
      <protection locked="0"/>
    </xf>
    <xf numFmtId="0" fontId="3" fillId="7" borderId="32" xfId="0" applyFont="1" applyFill="1" applyBorder="1" applyAlignment="1" applyProtection="1">
      <alignment horizontal="center" vertical="center"/>
      <protection locked="0"/>
    </xf>
    <xf numFmtId="0" fontId="3" fillId="7" borderId="50" xfId="0" applyFont="1" applyFill="1" applyBorder="1" applyAlignment="1" applyProtection="1">
      <alignment horizontal="center" vertical="center"/>
      <protection locked="0"/>
    </xf>
    <xf numFmtId="0" fontId="3" fillId="7" borderId="34" xfId="0" applyFont="1" applyFill="1" applyBorder="1" applyAlignment="1" applyProtection="1">
      <alignment horizontal="center" vertical="center"/>
      <protection locked="0"/>
    </xf>
    <xf numFmtId="0" fontId="3" fillId="7" borderId="64" xfId="0" applyFont="1" applyFill="1" applyBorder="1" applyAlignment="1" applyProtection="1">
      <alignment horizontal="center" vertical="center"/>
      <protection locked="0"/>
    </xf>
    <xf numFmtId="0" fontId="2" fillId="7" borderId="40" xfId="0" applyFont="1" applyFill="1" applyBorder="1" applyAlignment="1" applyProtection="1">
      <alignment horizontal="center" vertical="center" wrapText="1"/>
      <protection locked="0"/>
    </xf>
    <xf numFmtId="0" fontId="2" fillId="7" borderId="41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/>
    </xf>
    <xf numFmtId="0" fontId="2" fillId="0" borderId="65" xfId="0" applyFont="1" applyFill="1" applyBorder="1" applyAlignment="1" applyProtection="1">
      <alignment horizontal="center" vertical="center"/>
      <protection/>
    </xf>
    <xf numFmtId="0" fontId="2" fillId="0" borderId="66" xfId="0" applyFont="1" applyFill="1" applyBorder="1" applyAlignment="1" applyProtection="1">
      <alignment horizontal="center" vertical="center"/>
      <protection/>
    </xf>
    <xf numFmtId="0" fontId="2" fillId="0" borderId="24" xfId="0" applyFont="1" applyFill="1" applyBorder="1" applyAlignment="1" applyProtection="1">
      <alignment horizontal="center" vertical="center"/>
      <protection/>
    </xf>
    <xf numFmtId="0" fontId="46" fillId="12" borderId="0" xfId="0" applyFont="1" applyFill="1" applyAlignment="1" applyProtection="1">
      <alignment horizontal="left" vertical="center"/>
      <protection/>
    </xf>
    <xf numFmtId="0" fontId="64" fillId="20" borderId="0" xfId="0" applyFont="1" applyFill="1" applyBorder="1" applyAlignment="1" applyProtection="1">
      <alignment horizontal="left" vertical="center"/>
      <protection locked="0"/>
    </xf>
    <xf numFmtId="0" fontId="39" fillId="0" borderId="5" xfId="0" applyFont="1" applyBorder="1" applyAlignment="1" applyProtection="1">
      <alignment horizontal="left" vertical="top" wrapText="1"/>
      <protection/>
    </xf>
    <xf numFmtId="0" fontId="39" fillId="0" borderId="0" xfId="0" applyFont="1" applyBorder="1" applyAlignment="1" applyProtection="1">
      <alignment horizontal="left" vertical="top" wrapText="1"/>
      <protection/>
    </xf>
    <xf numFmtId="0" fontId="39" fillId="0" borderId="7" xfId="0" applyFont="1" applyFill="1" applyBorder="1" applyAlignment="1" applyProtection="1">
      <alignment horizontal="left" vertical="center" wrapText="1"/>
      <protection locked="0"/>
    </xf>
    <xf numFmtId="0" fontId="39" fillId="16" borderId="0" xfId="0" applyFont="1" applyFill="1" applyBorder="1" applyAlignment="1" applyProtection="1">
      <alignment horizontal="left" vertical="center" wrapText="1"/>
      <protection/>
    </xf>
    <xf numFmtId="0" fontId="3" fillId="21" borderId="0" xfId="0" applyFont="1" applyFill="1" applyBorder="1" applyAlignment="1" applyProtection="1">
      <alignment horizontal="left" vertical="center"/>
      <protection/>
    </xf>
    <xf numFmtId="0" fontId="51" fillId="11" borderId="6" xfId="0" applyFont="1" applyFill="1" applyBorder="1" applyAlignment="1" applyProtection="1">
      <alignment horizontal="left"/>
      <protection/>
    </xf>
    <xf numFmtId="0" fontId="51" fillId="11" borderId="27" xfId="0" applyFont="1" applyFill="1" applyBorder="1" applyAlignment="1" applyProtection="1">
      <alignment horizontal="left"/>
      <protection/>
    </xf>
    <xf numFmtId="0" fontId="51" fillId="11" borderId="3" xfId="0" applyFont="1" applyFill="1" applyBorder="1" applyAlignment="1" applyProtection="1">
      <alignment horizontal="left"/>
      <protection/>
    </xf>
    <xf numFmtId="0" fontId="46" fillId="12" borderId="0" xfId="0" applyFont="1" applyFill="1" applyAlignment="1" applyProtection="1">
      <alignment horizontal="right" vertical="center"/>
      <protection/>
    </xf>
    <xf numFmtId="0" fontId="4" fillId="16" borderId="0" xfId="0" applyFont="1" applyFill="1" applyBorder="1" applyAlignment="1" applyProtection="1">
      <alignment horizontal="left" vertical="center"/>
      <protection/>
    </xf>
    <xf numFmtId="0" fontId="4" fillId="16" borderId="0" xfId="0" applyFont="1" applyFill="1" applyBorder="1" applyAlignment="1" applyProtection="1">
      <alignment horizontal="left" vertical="center" wrapText="1"/>
      <protection/>
    </xf>
    <xf numFmtId="0" fontId="40" fillId="0" borderId="12" xfId="0" applyFont="1" applyBorder="1" applyAlignment="1" applyProtection="1">
      <alignment horizontal="left" vertical="center" wrapText="1"/>
      <protection/>
    </xf>
    <xf numFmtId="0" fontId="40" fillId="0" borderId="0" xfId="0" applyFont="1" applyBorder="1" applyAlignment="1" applyProtection="1">
      <alignment horizontal="left" vertical="center" wrapText="1"/>
      <protection/>
    </xf>
    <xf numFmtId="0" fontId="6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/>
      <protection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0" fillId="0" borderId="0" xfId="0" applyFont="1" applyBorder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left" vertical="center"/>
      <protection hidden="1"/>
    </xf>
    <xf numFmtId="0" fontId="2" fillId="0" borderId="14" xfId="0" applyFont="1" applyFill="1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left" vertical="center"/>
      <protection hidden="1"/>
    </xf>
    <xf numFmtId="0" fontId="2" fillId="0" borderId="6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60" xfId="0" applyFont="1" applyFill="1" applyBorder="1" applyAlignment="1" applyProtection="1">
      <alignment horizontal="left" vertical="center" wrapText="1"/>
      <protection hidden="1"/>
    </xf>
    <xf numFmtId="0" fontId="2" fillId="9" borderId="60" xfId="0" applyFont="1" applyFill="1" applyBorder="1" applyAlignment="1" applyProtection="1">
      <alignment horizontal="left" vertical="center"/>
      <protection hidden="1"/>
    </xf>
    <xf numFmtId="0" fontId="2" fillId="9" borderId="60" xfId="0" applyFont="1" applyFill="1" applyBorder="1" applyAlignment="1" applyProtection="1">
      <alignment horizontal="left" vertical="center" wrapText="1"/>
      <protection hidden="1"/>
    </xf>
    <xf numFmtId="0" fontId="2" fillId="0" borderId="60" xfId="0" applyFont="1" applyFill="1" applyBorder="1" applyAlignment="1" applyProtection="1">
      <alignment vertical="center"/>
      <protection hidden="1"/>
    </xf>
    <xf numFmtId="0" fontId="0" fillId="0" borderId="60" xfId="0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35" fillId="0" borderId="60" xfId="0" applyFont="1" applyFill="1" applyBorder="1" applyAlignment="1" applyProtection="1">
      <alignment horizontal="left" vertical="center"/>
      <protection hidden="1"/>
    </xf>
    <xf numFmtId="0" fontId="0" fillId="22" borderId="59" xfId="0" applyFill="1" applyBorder="1" applyAlignment="1" applyProtection="1">
      <alignment horizontal="left" vertical="center"/>
      <protection hidden="1"/>
    </xf>
    <xf numFmtId="0" fontId="2" fillId="22" borderId="60" xfId="0" applyFont="1" applyFill="1" applyBorder="1" applyAlignment="1" applyProtection="1">
      <alignment vertical="center"/>
      <protection hidden="1"/>
    </xf>
    <xf numFmtId="0" fontId="2" fillId="0" borderId="20" xfId="0" applyFont="1" applyFill="1" applyBorder="1" applyAlignment="1" applyProtection="1">
      <alignment horizontal="left" vertical="center"/>
      <protection hidden="1"/>
    </xf>
    <xf numFmtId="0" fontId="2" fillId="0" borderId="60" xfId="0" applyFont="1" applyFill="1" applyBorder="1" applyAlignment="1" applyProtection="1">
      <alignment vertical="center" wrapText="1"/>
      <protection hidden="1"/>
    </xf>
    <xf numFmtId="0" fontId="0" fillId="0" borderId="59" xfId="0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0" fillId="0" borderId="9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49" fontId="0" fillId="22" borderId="0" xfId="0" applyNumberFormat="1" applyFill="1" applyAlignment="1" applyProtection="1">
      <alignment horizontal="left" vertical="center"/>
      <protection hidden="1"/>
    </xf>
    <xf numFmtId="0" fontId="0" fillId="22" borderId="0" xfId="0" applyFont="1" applyFill="1" applyBorder="1" applyAlignment="1" applyProtection="1">
      <alignment vertical="center"/>
      <protection hidden="1"/>
    </xf>
    <xf numFmtId="0" fontId="0" fillId="22" borderId="0" xfId="0" applyFill="1" applyAlignment="1" applyProtection="1">
      <alignment horizontal="left" vertical="center"/>
      <protection hidden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dxfs count="7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 tint="-0.149959996342659"/>
      </font>
    </dxf>
    <dxf>
      <font>
        <color theme="0" tint="-0.249939993023872"/>
      </font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1"/>
      </font>
    </dxf>
    <dxf>
      <font>
        <color theme="1"/>
      </font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 val="0"/>
        <i/>
        <color rgb="FF430DF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>
          <bgColor theme="0" tint="-0.14993000030517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CC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theme="0"/>
      </font>
      <border>
        <left/>
        <right/>
        <top/>
        <bottom/>
      </border>
    </dxf>
    <dxf>
      <border>
        <left style="thin">
          <color auto="1"/>
        </left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</border>
    </dxf>
    <dxf>
      <font>
        <color theme="1"/>
      </font>
      <fill>
        <patternFill patternType="none"/>
      </fill>
    </dxf>
    <dxf>
      <font>
        <b/>
        <i val="0"/>
        <color auto="1"/>
      </font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 patternType="solid">
          <bgColor rgb="FFFFFFCC"/>
        </patternFill>
      </fill>
    </dxf>
    <dxf>
      <font>
        <b/>
        <i val="0"/>
        <color rgb="FFFF0000"/>
      </font>
    </dxf>
    <dxf>
      <font>
        <b val="0"/>
        <i val="0"/>
        <color auto="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>
          <bgColor theme="0" tint="-0.149959996342659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b val="0"/>
        <i val="0"/>
        <color theme="1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 val="0"/>
        <i val="0"/>
        <color theme="1"/>
      </font>
    </dxf>
    <dxf>
      <font>
        <b val="0"/>
        <i val="0"/>
        <color auto="1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</dxf>
    <dxf>
      <font>
        <color theme="1"/>
      </font>
      <fill>
        <patternFill patternType="none"/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worksheet" Target="worksheets/sheet8.xml" /><Relationship Id="rId1" Type="http://schemas.openxmlformats.org/officeDocument/2006/relationships/theme" Target="theme/theme1.xml" /><Relationship Id="rId12" Type="http://schemas.openxmlformats.org/officeDocument/2006/relationships/calcChain" Target="calcChain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ctrProps/ctrProp1.xml><?xml version="1.0" encoding="utf-8"?>
<formControlPr xmlns="http://schemas.microsoft.com/office/spreadsheetml/2009/9/main" objectType="Drop" dropLines="8" dropStyle="Combo" dx="15" sel="0"/>
</file>

<file path=xl/ctrProps/ctrProp2.xml><?xml version="1.0" encoding="utf-8"?>
<formControlPr xmlns="http://schemas.microsoft.com/office/spreadsheetml/2009/9/main" objectType="Drop" dropLines="8" dropStyle="Combo" dx="15" sel="0"/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1</xdr:colOff>
      <xdr:row>1</xdr:row>
      <xdr:rowOff>54189</xdr:rowOff>
    </xdr:from>
    <xdr:to>
      <xdr:col>3</xdr:col>
      <xdr:colOff>1996441</xdr:colOff>
      <xdr:row>7</xdr:row>
      <xdr:rowOff>60960</xdr:rowOff>
    </xdr:to>
    <xdr:grpSp>
      <xdr:nvGrpSpPr>
        <xdr:cNvPr id="6" name="Group 5"/>
        <xdr:cNvGrpSpPr>
          <a:grpSpLocks/>
        </xdr:cNvGrpSpPr>
      </xdr:nvGrpSpPr>
      <xdr:grpSpPr>
        <a:xfrm>
          <a:off x="714375" y="304800"/>
          <a:ext cx="7753350" cy="1190625"/>
          <a:chOff x="1" y="76200"/>
          <a:chExt cx="6028267" cy="939799"/>
        </a:xfrm>
      </xdr:grpSpPr>
      <xdr:sp macro="">
        <xdr:nvSpPr>
          <xdr:cNvPr id="5" name="TextBox 4"/>
          <xdr:cNvSpPr txBox="1"/>
        </xdr:nvSpPr>
        <xdr:spPr>
          <a:xfrm>
            <a:off x="5342468" y="127001"/>
            <a:ext cx="685800" cy="321734"/>
          </a:xfrm>
          <a:prstGeom prst="rect"/>
          <a:solidFill>
            <a:schemeClr val="bg1"/>
          </a:solidFill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tx1"/>
          </a:fontRef>
        </xdr:style>
        <xdr:txBody>
          <a:bodyPr vertOverflow="clip" horzOverflow="clip" wrap="square" anchor="ctr"/>
          <a:lstStyle/>
          <a:p>
            <a:pPr algn="ctr"/>
            <a:r>
              <a:rPr lang="nl-BE" sz="800"/>
              <a:t>055-test   </a:t>
            </a:r>
            <a:r>
              <a:rPr lang="nl-BE" sz="800" baseline="0"/>
              <a:t> </a:t>
            </a:r>
          </a:p>
          <a:p>
            <a:pPr algn="ctr"/>
            <a:r>
              <a:rPr lang="nl-BE" sz="800"/>
              <a:t>ISO 17025</a:t>
            </a:r>
          </a:p>
        </xdr:txBody>
      </xdr:sp>
      <xdr:pic>
        <xdr:nvPicPr>
          <xdr:cNvPr id="2" name="Picture 1"/>
          <xdr:cNvPicPr>
            <a:picLocks noChangeAspect="1"/>
          </xdr:cNvPicPr>
        </xdr:nvPicPr>
        <xdr:blipFill>
          <a:blip r:embed="rId1"/>
          <a:srcRect l="8232" t="0" r="4800" b="0"/>
          <a:stretch>
            <a:fillRect/>
          </a:stretch>
        </xdr:blipFill>
        <xdr:spPr>
          <a:xfrm>
            <a:off x="1" y="76200"/>
            <a:ext cx="5375350" cy="939799"/>
          </a:xfrm>
          <a:prstGeom prst="rect"/>
        </xdr:spPr>
      </xdr:pic>
      <xdr:pic>
        <xdr:nvPicPr>
          <xdr:cNvPr id="3" name="Picture 2"/>
          <xdr:cNvPicPr>
            <a:picLocks noChangeAspect="1"/>
          </xdr:cNvPicPr>
        </xdr:nvPicPr>
        <xdr:blipFill>
          <a:blip r:embed="rId2"/>
          <a:srcRect l="0" t="0" r="0" b="28680"/>
          <a:stretch>
            <a:fillRect/>
          </a:stretch>
        </xdr:blipFill>
        <xdr:spPr>
          <a:xfrm>
            <a:off x="5384814" y="414869"/>
            <a:ext cx="590550" cy="584198"/>
          </a:xfrm>
          <a:prstGeom prst="rect"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52</xdr:row>
          <xdr:rowOff>0</xdr:rowOff>
        </xdr:from>
        <xdr:to>
          <xdr:col>8</xdr:col>
          <xdr:colOff>0</xdr:colOff>
          <xdr:row>52</xdr:row>
          <xdr:rowOff>0</xdr:rowOff>
        </xdr:to>
        <xdr:sp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TextEdit="1"/>
            </xdr:cNvSpPr>
          </xdr:nvSpPr>
          <xdr:spPr>
            <a:xfrm>
              <a:off x="12477750" y="9705975"/>
              <a:ext cx="0" cy="0"/>
            </a:xfrm>
            <a:prstGeom prst="rect"/>
            <a:ln>
              <a:noFill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52</xdr:row>
          <xdr:rowOff>0</xdr:rowOff>
        </xdr:from>
        <xdr:to>
          <xdr:col>8</xdr:col>
          <xdr:colOff>0</xdr:colOff>
          <xdr:row>52</xdr:row>
          <xdr:rowOff>0</xdr:rowOff>
        </xdr:to>
        <xdr:sp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TextEdit="1"/>
            </xdr:cNvSpPr>
          </xdr:nvSpPr>
          <xdr:spPr>
            <a:xfrm>
              <a:off x="12477750" y="9705975"/>
              <a:ext cx="0" cy="0"/>
            </a:xfrm>
            <a:prstGeom prst="rect"/>
            <a:ln>
              <a:noFill/>
            </a:ln>
          </xdr:spPr>
        </xdr:sp>
        <xdr:clientData fPrintsWithSheet="0"/>
      </xdr:twoCellAnchor>
    </mc:Choice>
    <mc:Fallback/>
  </mc:AlternateContent>
  <xdr:twoCellAnchor editAs="oneCell">
    <xdr:from>
      <xdr:col>0</xdr:col>
      <xdr:colOff>670560</xdr:colOff>
      <xdr:row>1</xdr:row>
      <xdr:rowOff>53340</xdr:rowOff>
    </xdr:from>
    <xdr:to>
      <xdr:col>3</xdr:col>
      <xdr:colOff>1479377</xdr:colOff>
      <xdr:row>6</xdr:row>
      <xdr:rowOff>18626</xdr:rowOff>
    </xdr:to>
    <xdr:pic>
      <xdr:nvPicPr>
        <xdr:cNvPr id="5" name="Picture 4"/>
        <xdr:cNvPicPr>
          <a:picLocks noChangeAspect="1"/>
        </xdr:cNvPicPr>
      </xdr:nvPicPr>
      <xdr:blipFill>
        <a:blip r:embed="rId1"/>
        <a:srcRect l="8232" t="0" r="4800" b="0"/>
        <a:stretch>
          <a:fillRect/>
        </a:stretch>
      </xdr:blipFill>
      <xdr:spPr>
        <a:xfrm>
          <a:off x="666750" y="304800"/>
          <a:ext cx="5381625" cy="8572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7620</xdr:colOff>
      <xdr:row>1</xdr:row>
      <xdr:rowOff>60960</xdr:rowOff>
    </xdr:from>
    <xdr:to>
      <xdr:col>3</xdr:col>
      <xdr:colOff>785957</xdr:colOff>
      <xdr:row>6</xdr:row>
      <xdr:rowOff>110066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 l="8232" t="0" r="4800" b="0"/>
        <a:stretch>
          <a:fillRect/>
        </a:stretch>
      </xdr:blipFill>
      <xdr:spPr>
        <a:xfrm>
          <a:off x="723900" y="304800"/>
          <a:ext cx="5391150" cy="8572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CTSE.iprova.be/management/hyperlinkloader.aspx?hyperlinkid=a4fd0adc-c6a8-4579-8716-e95140d1d011" TargetMode="External" /><Relationship Id="rId3" Type="http://schemas.openxmlformats.org/officeDocument/2006/relationships/hyperlink" Target="https://CTSE.iprova.be/management/hyperlinkloader.aspx?hyperlinkid=65e18da1-a4d9-4534-a53d-4998749fc97d" TargetMode="External" /><Relationship Id="rId1" Type="http://schemas.openxmlformats.org/officeDocument/2006/relationships/hyperlink" Target="https://CTSE.iprova.be/management/hyperlinkloader.aspx?hyperlinkid=f0674638-6cf8-4b09-a4c2-7aac3ae1fe67" TargetMode="External" /></Relationships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1.vml" /><Relationship Id="rId2" Type="http://schemas.openxmlformats.org/officeDocument/2006/relationships/ctrlProp" Target="../ctrProps/ctrProp2.xml" /><Relationship Id="rId3" Type="http://schemas.openxmlformats.org/officeDocument/2006/relationships/drawing" Target="../drawings/drawing2.xml" /><Relationship Id="rId1" Type="http://schemas.openxmlformats.org/officeDocument/2006/relationships/ctrlProp" Target="../ctrProps/ctrProp1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c42d63fc-260c-4a7b-8a8d-8dd13476ecf6}">
  <sheetPr codeName="Sheet3">
    <tabColor rgb="FF00B0F0"/>
    <pageSetUpPr fitToPage="1"/>
  </sheetPr>
  <dimension ref="A1:F62"/>
  <sheetViews>
    <sheetView showGridLines="0" showRowColHeaders="0" tabSelected="1" workbookViewId="0" topLeftCell="A1">
      <selection pane="topLeft" activeCell="C22" sqref="C22"/>
    </sheetView>
  </sheetViews>
  <sheetFormatPr defaultColWidth="0" defaultRowHeight="13.2" zeroHeight="1"/>
  <cols>
    <col min="1" max="1" width="10.7142857142857" style="29" customWidth="1"/>
    <col min="2" max="2" width="40.2857142857143" style="137" customWidth="1"/>
    <col min="3" max="3" width="46" style="29" customWidth="1"/>
    <col min="4" max="4" width="51.5714285714286" style="29" customWidth="1"/>
    <col min="5" max="5" width="34.2857142857143" style="29" customWidth="1"/>
    <col min="6" max="6" width="3" style="275" customWidth="1"/>
    <col min="7" max="16384" width="3" style="275" hidden="1"/>
  </cols>
  <sheetData>
    <row r="1" spans="1:6" s="302" customFormat="1" ht="19.95" customHeight="1">
      <c r="A1" s="301"/>
      <c r="B1" s="315" t="s">
        <v>460</v>
      </c>
      <c r="C1" s="315"/>
      <c r="D1" s="315"/>
      <c r="E1" s="454" t="s">
        <v>557</v>
      </c>
      <c r="F1" s="301"/>
    </row>
    <row r="2" spans="4:5" ht="15.6">
      <c r="D2" s="304"/>
      <c r="E2" s="409"/>
    </row>
    <row r="3" ht="13.2"/>
    <row r="4" ht="13.8" thickBot="1"/>
    <row r="5" spans="5:5" ht="26.4">
      <c r="E5" s="323" t="s">
        <v>485</v>
      </c>
    </row>
    <row r="6" spans="5:5" ht="13.8" thickBot="1">
      <c r="E6" s="383" t="s">
        <v>449</v>
      </c>
    </row>
    <row r="7" ht="13.2"/>
    <row r="8" spans="2:2" ht="14.4" customHeight="1">
      <c r="B8" s="283" t="str">
        <f>IF(B9="Request form for carpet tests (Use a separate form for each quality)","textile","")</f>
        <v>textile</v>
      </c>
    </row>
    <row r="9" spans="2:5" ht="22.95" customHeight="1">
      <c r="B9" s="338" t="s">
        <v>481</v>
      </c>
      <c r="C9" s="275"/>
      <c r="D9" s="458" t="s">
        <v>589</v>
      </c>
      <c r="E9" s="458"/>
    </row>
    <row r="10" spans="3:3" ht="14.4" customHeight="1" hidden="1">
      <c r="C10" s="299"/>
    </row>
    <row r="11" spans="2:2" ht="14.4" customHeight="1" hidden="1">
      <c r="B11" s="29"/>
    </row>
    <row r="12" spans="2:4" ht="14.4" customHeight="1" hidden="1">
      <c r="B12" s="29"/>
      <c r="D12" s="261"/>
    </row>
    <row r="13" spans="2:4" ht="14.4" customHeight="1" hidden="1">
      <c r="B13" s="29"/>
      <c r="D13" s="9"/>
    </row>
    <row r="14" spans="2:4" ht="14.4" customHeight="1" hidden="1">
      <c r="B14" s="29"/>
      <c r="D14" s="208"/>
    </row>
    <row r="15" spans="2:4" ht="14.4" customHeight="1" hidden="1">
      <c r="B15" s="29"/>
      <c r="D15" s="208"/>
    </row>
    <row r="16" spans="2:5" ht="13.2" customHeight="1" thickBot="1">
      <c r="B16" s="13"/>
      <c r="C16" s="5"/>
      <c r="D16" s="459" t="s">
        <v>588</v>
      </c>
      <c r="E16" s="459"/>
    </row>
    <row r="17" spans="2:4" ht="13.2" hidden="1">
      <c r="B17" s="289"/>
      <c r="C17" s="291"/>
      <c r="D17" s="5"/>
    </row>
    <row r="18" spans="2:3" ht="13.2" hidden="1">
      <c r="B18" s="290"/>
      <c r="C18" s="291"/>
    </row>
    <row r="19" spans="2:3" ht="13.8" hidden="1">
      <c r="B19" s="292"/>
      <c r="C19" s="291"/>
    </row>
    <row r="20" spans="2:6" ht="25.95" customHeight="1">
      <c r="B20" s="384" t="s">
        <v>349</v>
      </c>
      <c r="C20" s="293"/>
      <c r="F20" s="453"/>
    </row>
    <row r="21" spans="2:6" ht="6.6" customHeight="1" hidden="1" thickBot="1">
      <c r="B21" s="294"/>
      <c r="C21" s="352"/>
      <c r="D21" s="452"/>
      <c r="E21" s="453"/>
      <c r="F21" s="453"/>
    </row>
    <row r="22" spans="2:4" ht="15.6" customHeight="1">
      <c r="B22" s="279" t="s">
        <v>217</v>
      </c>
      <c r="C22" s="317"/>
      <c r="D22" s="5"/>
    </row>
    <row r="23" spans="2:5" ht="27" customHeight="1">
      <c r="B23" s="279" t="s">
        <v>445</v>
      </c>
      <c r="C23" s="339" t="s">
        <v>482</v>
      </c>
      <c r="D23" s="353" t="s">
        <v>483</v>
      </c>
      <c r="E23" s="285"/>
    </row>
    <row r="24" spans="2:3" ht="13.2" hidden="1">
      <c r="B24" s="286"/>
      <c r="C24" s="334"/>
    </row>
    <row r="25" spans="2:5" ht="13.2">
      <c r="B25" s="220" t="s">
        <v>444</v>
      </c>
      <c r="C25" s="317"/>
      <c r="E25" s="1"/>
    </row>
    <row r="26" spans="2:3" ht="13.2">
      <c r="B26" s="280" t="s">
        <v>435</v>
      </c>
      <c r="C26" s="319"/>
    </row>
    <row r="27" spans="2:3" ht="28.95" customHeight="1">
      <c r="B27" s="287" t="s">
        <v>436</v>
      </c>
      <c r="C27" s="318"/>
    </row>
    <row r="28" spans="2:3" ht="27.6" customHeight="1">
      <c r="B28" s="288" t="s">
        <v>456</v>
      </c>
      <c r="C28" s="317"/>
    </row>
    <row r="29" spans="2:3" ht="13.2">
      <c r="B29" s="288" t="s">
        <v>213</v>
      </c>
      <c r="C29" s="317"/>
    </row>
    <row r="30" spans="2:3" ht="13.2">
      <c r="B30" s="288" t="s">
        <v>221</v>
      </c>
      <c r="C30" s="317"/>
    </row>
    <row r="31" spans="2:3" ht="13.2">
      <c r="B31" s="220" t="s">
        <v>220</v>
      </c>
      <c r="C31" s="317"/>
    </row>
    <row r="32" spans="2:3" ht="13.2" hidden="1">
      <c r="B32" s="41"/>
      <c r="C32" s="335"/>
    </row>
    <row r="33" spans="2:3" ht="13.8" thickBot="1">
      <c r="B33" s="303" t="s">
        <v>214</v>
      </c>
      <c r="C33" s="432"/>
    </row>
    <row r="34" spans="3:3" ht="13.8" thickBot="1">
      <c r="C34" s="161"/>
    </row>
    <row r="35" spans="2:3" ht="18" customHeight="1">
      <c r="B35" s="295" t="s">
        <v>403</v>
      </c>
      <c r="C35" s="296"/>
    </row>
    <row r="36" spans="2:3" ht="19.95" customHeight="1" thickBot="1">
      <c r="B36" s="297" t="s">
        <v>454</v>
      </c>
      <c r="C36" s="298"/>
    </row>
    <row r="37" spans="2:4" ht="13.8" hidden="1" thickBot="1">
      <c r="B37" s="445" t="s">
        <v>398</v>
      </c>
      <c r="C37" s="204" t="s">
        <v>204</v>
      </c>
      <c r="D37" s="448" t="s">
        <v>404</v>
      </c>
    </row>
    <row r="38" spans="2:5" ht="22.8">
      <c r="B38" s="328" t="s">
        <v>486</v>
      </c>
      <c r="C38" s="446"/>
      <c r="D38" s="449" t="s">
        <v>400</v>
      </c>
      <c r="E38" s="447"/>
    </row>
    <row r="39" spans="2:4" ht="13.2">
      <c r="B39" s="376" t="s">
        <v>311</v>
      </c>
      <c r="C39" s="431"/>
      <c r="D39" s="449" t="s">
        <v>310</v>
      </c>
    </row>
    <row r="40" spans="2:4" ht="13.2">
      <c r="B40" s="327" t="s">
        <v>446</v>
      </c>
      <c r="C40" s="326" t="s">
        <v>325</v>
      </c>
      <c r="D40" s="439"/>
    </row>
    <row r="41" spans="1:5" s="300" customFormat="1" ht="13.95" customHeight="1">
      <c r="A41" s="214"/>
      <c r="B41" s="327" t="s">
        <v>10</v>
      </c>
      <c r="C41" s="326" t="s">
        <v>325</v>
      </c>
      <c r="D41" s="440"/>
      <c r="E41" s="324"/>
    </row>
    <row r="42" spans="1:5" s="300" customFormat="1" ht="13.2">
      <c r="A42" s="214"/>
      <c r="B42" s="328" t="s">
        <v>183</v>
      </c>
      <c r="C42" s="333"/>
      <c r="D42" s="441" t="s">
        <v>335</v>
      </c>
      <c r="E42" s="215"/>
    </row>
    <row r="43" spans="1:5" s="300" customFormat="1" ht="13.2">
      <c r="A43" s="214"/>
      <c r="B43" s="330" t="s">
        <v>471</v>
      </c>
      <c r="C43" s="326" t="s">
        <v>473</v>
      </c>
      <c r="D43" s="441" t="s">
        <v>537</v>
      </c>
      <c r="E43" s="214"/>
    </row>
    <row r="44" spans="1:5" s="300" customFormat="1" ht="13.2">
      <c r="A44" s="214"/>
      <c r="B44" s="330" t="s">
        <v>572</v>
      </c>
      <c r="C44" s="326" t="s">
        <v>473</v>
      </c>
      <c r="D44" s="441" t="s">
        <v>539</v>
      </c>
      <c r="E44" s="214"/>
    </row>
    <row r="45" spans="1:5" s="300" customFormat="1" ht="13.2">
      <c r="A45" s="214"/>
      <c r="B45" s="329" t="s">
        <v>181</v>
      </c>
      <c r="C45" s="326"/>
      <c r="D45" s="440"/>
      <c r="E45" s="324"/>
    </row>
    <row r="46" spans="1:5" s="300" customFormat="1" ht="14.4">
      <c r="A46" s="214"/>
      <c r="B46" s="327" t="s">
        <v>182</v>
      </c>
      <c r="C46" s="326"/>
      <c r="D46" s="442"/>
      <c r="E46" s="214"/>
    </row>
    <row r="47" spans="1:5" s="300" customFormat="1" ht="13.2">
      <c r="A47" s="214"/>
      <c r="B47" s="328" t="s">
        <v>469</v>
      </c>
      <c r="C47" s="326" t="s">
        <v>325</v>
      </c>
      <c r="D47" s="441" t="s">
        <v>556</v>
      </c>
      <c r="E47" s="214"/>
    </row>
    <row r="48" spans="1:5" s="300" customFormat="1" ht="13.2">
      <c r="A48" s="214"/>
      <c r="B48" s="443" t="s">
        <v>470</v>
      </c>
      <c r="C48" s="444" t="s">
        <v>325</v>
      </c>
      <c r="D48" s="441" t="s">
        <v>536</v>
      </c>
      <c r="E48" s="214"/>
    </row>
    <row r="49" spans="2:4" ht="13.8">
      <c r="B49" s="437" t="s">
        <v>186</v>
      </c>
      <c r="C49" s="438" t="s">
        <v>325</v>
      </c>
      <c r="D49" s="433"/>
    </row>
    <row r="50" spans="1:5" s="300" customFormat="1" ht="13.2">
      <c r="A50" s="214"/>
      <c r="B50" s="434" t="s">
        <v>200</v>
      </c>
      <c r="C50" s="435"/>
      <c r="D50" s="436"/>
      <c r="E50" s="284"/>
    </row>
    <row r="51" spans="1:5" s="300" customFormat="1" ht="13.2">
      <c r="A51" s="214"/>
      <c r="B51" s="341" t="s">
        <v>201</v>
      </c>
      <c r="C51" s="316"/>
      <c r="D51" s="325"/>
      <c r="E51" s="214"/>
    </row>
    <row r="52" spans="1:5" s="300" customFormat="1" ht="13.8" thickBot="1">
      <c r="A52" s="214"/>
      <c r="B52" s="331"/>
      <c r="C52" s="404"/>
      <c r="D52" s="156"/>
      <c r="E52" s="214"/>
    </row>
    <row r="53" spans="1:5" s="300" customFormat="1" ht="52.8">
      <c r="A53" s="214"/>
      <c r="B53" s="370" t="s">
        <v>487</v>
      </c>
      <c r="C53" s="455" t="s">
        <v>484</v>
      </c>
      <c r="D53" s="396"/>
      <c r="E53" s="214"/>
    </row>
    <row r="54" spans="1:5" s="300" customFormat="1" ht="13.2">
      <c r="A54" s="214"/>
      <c r="B54" s="371"/>
      <c r="C54" s="397"/>
      <c r="D54" s="398"/>
      <c r="E54" s="214"/>
    </row>
    <row r="55" spans="1:5" s="300" customFormat="1" ht="13.8" thickBot="1">
      <c r="A55" s="214"/>
      <c r="B55" s="372" t="s">
        <v>495</v>
      </c>
      <c r="C55" s="399"/>
      <c r="D55" s="400"/>
      <c r="E55" s="214"/>
    </row>
    <row r="56" spans="1:5" s="300" customFormat="1" ht="13.2">
      <c r="A56" s="214"/>
      <c r="B56" s="332"/>
      <c r="C56" s="401"/>
      <c r="D56" s="402"/>
      <c r="E56" s="214"/>
    </row>
    <row r="57" spans="1:6" s="302" customFormat="1" ht="22.95" customHeight="1">
      <c r="A57" s="301"/>
      <c r="B57" s="385" t="s">
        <v>455</v>
      </c>
      <c r="C57" s="456" t="s">
        <v>294</v>
      </c>
      <c r="D57" s="301"/>
      <c r="E57" s="301" t="s">
        <v>540</v>
      </c>
      <c r="F57" s="301"/>
    </row>
    <row r="58" ht="13.2" hidden="1"/>
    <row r="59" spans="2:2" ht="13.2" hidden="1">
      <c r="B59" s="29"/>
    </row>
    <row r="60" spans="2:2" ht="13.2" hidden="1">
      <c r="B60" s="29"/>
    </row>
    <row r="61" spans="2:2" ht="13.2" hidden="1">
      <c r="B61" s="29"/>
    </row>
    <row r="62" spans="2:5" ht="13.8" hidden="1">
      <c r="B62" s="29"/>
      <c r="E62" s="28"/>
    </row>
    <row r="63" ht="13.2" hidden="1"/>
    <row r="64" ht="13.2" hidden="1"/>
    <row r="65" ht="13.2" hidden="1"/>
    <row r="66" ht="13.2" hidden="1"/>
    <row r="67" ht="13.2" hidden="1"/>
    <row r="68" ht="13.2" hidden="1"/>
    <row r="69" ht="13.2" hidden="1"/>
    <row r="70" ht="13.2" hidden="1"/>
  </sheetData>
  <sheetProtection algorithmName="SHA-512" hashValue="Bvi4FrYsDMTNiIwtxJUmItr25rmI6vtz0lNLhQnPXd3JnENoYUgLxWpPtj6rAWprh7gy6zTb7mFHnFXmT/eJuw==" saltValue="K+ClSKTg0qpS/zZVrI/KlQ==" spinCount="100000" sheet="1" formatCells="0" formatColumns="0" formatRows="0" selectLockedCells="1"/>
  <mergeCells count="2">
    <mergeCell ref="D9:E9"/>
    <mergeCell ref="D16:E16"/>
  </mergeCells>
  <conditionalFormatting sqref="B50:D51">
    <cfRule type="expression" priority="21" dxfId="5">
      <formula>$C$49&lt;&gt;"Yes"</formula>
    </cfRule>
  </conditionalFormatting>
  <conditionalFormatting sqref="B41">
    <cfRule type="expression" priority="37" dxfId="34">
      <formula>$C$41&lt;&gt;"- Make a choice -"</formula>
    </cfRule>
  </conditionalFormatting>
  <conditionalFormatting sqref="B42:B44">
    <cfRule type="expression" priority="36" dxfId="34">
      <formula>$C$42&lt;&gt;""</formula>
    </cfRule>
  </conditionalFormatting>
  <conditionalFormatting sqref="B45:C45">
    <cfRule type="expression" priority="35" dxfId="34">
      <formula>$C$45&lt;&gt;""</formula>
    </cfRule>
  </conditionalFormatting>
  <conditionalFormatting sqref="B47:C47">
    <cfRule type="expression" priority="33" dxfId="34">
      <formula>$C$47&lt;&gt;"- Make a choice -"</formula>
    </cfRule>
  </conditionalFormatting>
  <conditionalFormatting sqref="B48:C48">
    <cfRule type="expression" priority="32" dxfId="34">
      <formula>$C$48&lt;&gt;"- Make a choice -"</formula>
    </cfRule>
  </conditionalFormatting>
  <conditionalFormatting sqref="B49:C49">
    <cfRule type="expression" priority="31" dxfId="34">
      <formula>$C$49&lt;&gt;"- Make a choice -"</formula>
    </cfRule>
  </conditionalFormatting>
  <conditionalFormatting sqref="B42:C42">
    <cfRule type="expression" priority="24" dxfId="34">
      <formula>$C$42&lt;&gt;""</formula>
    </cfRule>
  </conditionalFormatting>
  <conditionalFormatting sqref="B38:C38">
    <cfRule type="expression" priority="23" dxfId="10">
      <formula>$C38&lt;&gt;""</formula>
    </cfRule>
  </conditionalFormatting>
  <conditionalFormatting sqref="B25">
    <cfRule type="expression" priority="15" dxfId="10">
      <formula>$C25&lt;&gt;""</formula>
    </cfRule>
  </conditionalFormatting>
  <conditionalFormatting sqref="B31">
    <cfRule type="expression" priority="14" dxfId="10">
      <formula>$C31&lt;&gt;""</formula>
    </cfRule>
  </conditionalFormatting>
  <conditionalFormatting sqref="B33">
    <cfRule type="expression" priority="13" dxfId="10">
      <formula>$C33&lt;&gt;""</formula>
    </cfRule>
  </conditionalFormatting>
  <conditionalFormatting sqref="B40">
    <cfRule type="expression" priority="12" dxfId="34">
      <formula>$C$41&lt;&gt;"- Make a choice -"</formula>
    </cfRule>
  </conditionalFormatting>
  <conditionalFormatting sqref="B22:C22">
    <cfRule type="expression" priority="5" dxfId="10">
      <formula>$C$22&lt;&gt;""</formula>
    </cfRule>
  </conditionalFormatting>
  <conditionalFormatting sqref="B26:C26">
    <cfRule type="expression" priority="4" dxfId="10">
      <formula>$C$26&lt;&gt;""</formula>
    </cfRule>
  </conditionalFormatting>
  <conditionalFormatting sqref="B27:C27">
    <cfRule type="expression" priority="3" dxfId="10">
      <formula>$C$27&lt;&gt;""</formula>
    </cfRule>
  </conditionalFormatting>
  <conditionalFormatting sqref="B46:D49">
    <cfRule type="expression" priority="8" dxfId="5">
      <formula>$C$40&lt;&gt;"No"</formula>
    </cfRule>
  </conditionalFormatting>
  <conditionalFormatting sqref="B46:C49 B43:C44">
    <cfRule type="expression" priority="2" dxfId="64">
      <formula>AND($C43&lt;&gt;"",$C43&lt;&gt;CONFIG!$B$18,$C43&lt;&gt;CONFIG!$B$38)</formula>
    </cfRule>
  </conditionalFormatting>
  <conditionalFormatting sqref="B43:C44">
    <cfRule type="expression" priority="28" dxfId="65">
      <formula>$C43&lt;&gt;CONFIG!$B$38</formula>
    </cfRule>
  </conditionalFormatting>
  <conditionalFormatting sqref="B40:C40">
    <cfRule type="expression" priority="19" dxfId="64">
      <formula>AND($C40&lt;&gt;CONFIG!$B$18,$C$40&lt;&gt;"")</formula>
    </cfRule>
  </conditionalFormatting>
  <conditionalFormatting sqref="C41">
    <cfRule type="expression" priority="11" dxfId="64">
      <formula>$C41&lt;&gt;CONFIG!$B$18</formula>
    </cfRule>
  </conditionalFormatting>
  <conditionalFormatting sqref="B23:C23">
    <cfRule type="expression" priority="9" dxfId="64">
      <formula>$C$23&lt;&gt;AND(CONFIG!$J$32,"")</formula>
    </cfRule>
  </conditionalFormatting>
  <conditionalFormatting sqref="B45:D45">
    <cfRule type="expression" priority="1" dxfId="0">
      <formula>$C$40&lt;&gt;CONFIG!$B$19</formula>
    </cfRule>
  </conditionalFormatting>
  <conditionalFormatting sqref="B46:C49 D49">
    <cfRule type="expression" priority="22" dxfId="66">
      <formula>$C$40=CONFIG!$B$19</formula>
    </cfRule>
  </conditionalFormatting>
  <dataValidations count="12">
    <dataValidation type="custom" allowBlank="1" showInputMessage="1" showErrorMessage="1" error="Please put only numbers_x000a_" sqref="C51:C52 C54:C56">
      <formula1>ISNUMBER(C51)</formula1>
    </dataValidation>
    <dataValidation type="custom" allowBlank="1" showInputMessage="1" showErrorMessage="1" error="Please put only numbers" sqref="C45:C46">
      <formula1>ISNUMBER(C45)</formula1>
    </dataValidation>
    <dataValidation type="custom" allowBlank="1" showInputMessage="1" showErrorMessage="1" error="please only put numbers" sqref="C50">
      <formula1>ISNUMBER(C50)</formula1>
    </dataValidation>
    <dataValidation allowBlank="1" showInputMessage="1" showErrorMessage="1" error="Please put only numbers_x000a_" sqref="C53"/>
    <dataValidation type="list" allowBlank="1" showInputMessage="1" showErrorMessage="1" sqref="C40 C49">
      <formula1>CONFIG!$B$18:$B$20</formula1>
    </dataValidation>
    <dataValidation type="list" allowBlank="1" showInputMessage="1" sqref="C44">
      <formula1>INDIRECT(CONFIG!$A$42)</formula1>
    </dataValidation>
    <dataValidation type="list" allowBlank="1" showInputMessage="1" showErrorMessage="1" sqref="C47">
      <formula1>CONFIG!$B$7:$B$16</formula1>
    </dataValidation>
    <dataValidation type="list" allowBlank="1" showInputMessage="1" showErrorMessage="1" sqref="C41">
      <formula1>CONFIG!$B$22:$B$28</formula1>
    </dataValidation>
    <dataValidation type="list" allowBlank="1" showInputMessage="1" showErrorMessage="1" sqref="C48">
      <formula1>CONFIG!$B$30:$B$36</formula1>
    </dataValidation>
    <dataValidation type="list" allowBlank="1" showInputMessage="1" showErrorMessage="1" sqref="C23">
      <formula1>CONFIG!$J$32:$J$36</formula1>
    </dataValidation>
    <dataValidation type="list" allowBlank="1" showInputMessage="1" showErrorMessage="1" sqref="D23">
      <formula1>CONFIG!$K$32:$K$36</formula1>
    </dataValidation>
    <dataValidation type="list" allowBlank="1" showInputMessage="1" sqref="C43">
      <formula1>INDIRECT(CONFIG!$A$37)</formula1>
    </dataValidation>
  </dataValidations>
  <hyperlinks>
    <hyperlink ref="D9" r:id="rId1" display="!!! Click here to get the most recent version of this form!"/>
    <hyperlink ref="C57" r:id="rId2" display="floorandfire@ugent.be "/>
    <hyperlink ref="D16:E16" r:id="rId3" display="If you want fire tests on non-textile materials, please use the dedicated request form on our website."/>
  </hyperlinks>
  <pageMargins left="0.25" right="0.25" top="0.75" bottom="0.75" header="0.3" footer="0.3"/>
  <pageSetup orientation="portrait" paperSize="9" scale="68" r:id="rId5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53c0356c-1fae-4bfc-b0c8-ccfe3009c574}">
  <sheetPr codeName="Sheet1">
    <tabColor rgb="FF00B050"/>
    <pageSetUpPr fitToPage="1"/>
  </sheetPr>
  <dimension ref="A1:L82"/>
  <sheetViews>
    <sheetView showGridLines="0" showRowColHeaders="0" workbookViewId="0" topLeftCell="A1">
      <selection pane="topLeft" activeCell="C12" sqref="C12:D12"/>
    </sheetView>
  </sheetViews>
  <sheetFormatPr defaultColWidth="0" defaultRowHeight="13.2" zeroHeight="1"/>
  <cols>
    <col min="1" max="1" width="10.7142857142857" style="1" customWidth="1"/>
    <col min="2" max="2" width="39.1428571428571" style="1" customWidth="1"/>
    <col min="3" max="3" width="18.7142857142857" style="1" customWidth="1"/>
    <col min="4" max="4" width="25.4285714285714" style="1" customWidth="1"/>
    <col min="5" max="5" width="44.8571428571429" style="1" customWidth="1"/>
    <col min="6" max="6" width="35.4285714285714" style="1" customWidth="1"/>
    <col min="7" max="7" width="12.8571428571429" style="15" customWidth="1"/>
    <col min="8" max="8" width="11.1428571428571" style="1" hidden="1" customWidth="1"/>
    <col min="9" max="9" width="10.1428571428571" style="12" hidden="1" customWidth="1"/>
    <col min="10" max="10" width="15.2857142857143" style="1" hidden="1" customWidth="1"/>
    <col min="11" max="11" width="5.28571428571429" style="1" hidden="1" customWidth="1"/>
    <col min="12" max="13" width="12.8571428571429" style="1" hidden="1" customWidth="1"/>
    <col min="14" max="14" width="2" style="1" hidden="1" customWidth="1"/>
    <col min="15" max="15" width="12.8571428571429" style="1" hidden="1" customWidth="1"/>
    <col min="16" max="16" width="1.14285714285714" style="1" hidden="1" customWidth="1"/>
    <col min="17" max="17" width="12.8571428571429" style="1" hidden="1" customWidth="1"/>
    <col min="18" max="16384" width="0.285714285714286" style="1" hidden="1"/>
  </cols>
  <sheetData>
    <row r="1" spans="1:7" ht="19.95" customHeight="1">
      <c r="A1" s="301"/>
      <c r="B1" s="301" t="s">
        <v>462</v>
      </c>
      <c r="C1" s="301"/>
      <c r="D1" s="301"/>
      <c r="E1" s="301"/>
      <c r="F1" s="301" t="str">
        <f>"Request Form for Carpet Classification Tests "&amp;'General Info'!E1</f>
        <v>Request Form for Carpet Classification Tests Version 3</v>
      </c>
      <c r="G1" s="301"/>
    </row>
    <row r="2" ht="13.2"/>
    <row r="3" spans="2:9" s="2" customFormat="1" ht="13.2">
      <c r="B3" s="6"/>
      <c r="C3" s="6"/>
      <c r="D3" s="7"/>
      <c r="E3" s="7"/>
      <c r="F3" s="10"/>
      <c r="G3" s="156"/>
      <c r="H3" s="10"/>
      <c r="I3" s="12"/>
    </row>
    <row r="4" spans="2:10" ht="15.6">
      <c r="B4" s="25"/>
      <c r="C4" s="25"/>
      <c r="D4" s="25"/>
      <c r="E4" s="25"/>
      <c r="F4" s="7"/>
      <c r="G4" s="225"/>
      <c r="H4" s="25"/>
      <c r="I4" s="4"/>
      <c r="J4" s="9"/>
    </row>
    <row r="5" spans="2:9" s="2" customFormat="1" ht="17.4">
      <c r="B5" s="6"/>
      <c r="C5" s="6"/>
      <c r="D5" s="16"/>
      <c r="G5" s="157"/>
      <c r="H5" s="10"/>
      <c r="I5" s="4"/>
    </row>
    <row r="6" spans="3:9" s="2" customFormat="1" ht="13.2">
      <c r="C6" s="6"/>
      <c r="D6" s="6"/>
      <c r="G6" s="225"/>
      <c r="H6" s="10"/>
      <c r="I6" s="4"/>
    </row>
    <row r="7" spans="3:9" s="2" customFormat="1" ht="13.2">
      <c r="C7" s="205"/>
      <c r="G7" s="225"/>
      <c r="H7" s="10"/>
      <c r="I7" s="4"/>
    </row>
    <row r="8" spans="2:8" ht="17.4">
      <c r="B8" s="95" t="str">
        <f>"Basic &amp; Use Tests Requested by "&amp;'General Info'!C26&amp;""</f>
        <v xml:space="preserve">Basic &amp; Use Tests Requested by </v>
      </c>
      <c r="H8" s="1" t="str">
        <f>IF('Basic&amp;UseTests'!E16="Yes","-","x")</f>
        <v>x</v>
      </c>
    </row>
    <row r="9" spans="2:9" s="28" customFormat="1" ht="17.4">
      <c r="B9" s="282" t="str">
        <f>"For the quality "&amp;'General Info'!C38&amp;" "</f>
        <v xml:space="preserve">For the quality  </v>
      </c>
      <c r="F9" s="263"/>
      <c r="G9" s="225"/>
      <c r="H9" s="7"/>
      <c r="I9" s="202"/>
    </row>
    <row r="10" spans="4:9" s="28" customFormat="1" ht="14.4" thickBot="1">
      <c r="D10" s="126"/>
      <c r="E10" s="7"/>
      <c r="F10" s="113"/>
      <c r="G10" s="225"/>
      <c r="H10" s="7"/>
      <c r="I10" s="202"/>
    </row>
    <row r="11" spans="2:11" s="28" customFormat="1" ht="22.95" customHeight="1" thickBot="1">
      <c r="B11" s="482" t="s">
        <v>376</v>
      </c>
      <c r="C11" s="483"/>
      <c r="D11" s="484"/>
      <c r="F11" s="9"/>
      <c r="G11" s="23"/>
      <c r="H11" s="7"/>
      <c r="I11" s="172"/>
      <c r="J11" s="172"/>
      <c r="K11" s="172"/>
    </row>
    <row r="12" spans="2:11" s="197" customFormat="1" ht="13.8">
      <c r="B12" s="305" t="s">
        <v>458</v>
      </c>
      <c r="C12" s="492" t="s">
        <v>325</v>
      </c>
      <c r="D12" s="493"/>
      <c r="E12" s="314" t="s">
        <v>538</v>
      </c>
      <c r="F12" s="201"/>
      <c r="G12" s="23"/>
      <c r="H12" s="225"/>
      <c r="I12" s="226" t="s">
        <v>373</v>
      </c>
      <c r="J12" s="202"/>
      <c r="K12" s="198"/>
    </row>
    <row r="13" spans="2:11" s="197" customFormat="1" ht="13.8" hidden="1">
      <c r="B13" s="203" t="s">
        <v>459</v>
      </c>
      <c r="C13" s="474" t="str">
        <f>'General Info'!C44</f>
        <v>- Choose from the list or type your own designation -</v>
      </c>
      <c r="D13" s="475"/>
      <c r="E13" s="410" t="s">
        <v>539</v>
      </c>
      <c r="F13" s="411"/>
      <c r="G13" s="23"/>
      <c r="H13" s="225"/>
      <c r="I13" s="226"/>
      <c r="J13" s="202"/>
      <c r="K13" s="198"/>
    </row>
    <row r="14" spans="2:11" s="197" customFormat="1" ht="13.8">
      <c r="B14" s="203" t="s">
        <v>15</v>
      </c>
      <c r="C14" s="474" t="s">
        <v>473</v>
      </c>
      <c r="D14" s="475"/>
      <c r="E14" s="412"/>
      <c r="F14" s="411"/>
      <c r="G14" s="23"/>
      <c r="H14" s="225"/>
      <c r="I14" s="226"/>
      <c r="J14" s="202"/>
      <c r="K14" s="198"/>
    </row>
    <row r="15" spans="2:11" s="197" customFormat="1" ht="13.8">
      <c r="B15" s="203" t="s">
        <v>511</v>
      </c>
      <c r="C15" s="474" t="s">
        <v>325</v>
      </c>
      <c r="D15" s="475"/>
      <c r="E15" s="412"/>
      <c r="F15" s="411"/>
      <c r="G15" s="23"/>
      <c r="H15" s="225"/>
      <c r="I15" s="226"/>
      <c r="J15" s="202"/>
      <c r="K15" s="198"/>
    </row>
    <row r="16" spans="2:11" s="197" customFormat="1" ht="13.8">
      <c r="B16" s="203" t="s">
        <v>218</v>
      </c>
      <c r="C16" s="474" t="s">
        <v>325</v>
      </c>
      <c r="D16" s="475"/>
      <c r="E16" s="494"/>
      <c r="F16" s="495"/>
      <c r="G16" s="23"/>
      <c r="H16" s="225"/>
      <c r="I16" s="28">
        <f>'General Info'!C50*'General Info'!C51</f>
        <v>0</v>
      </c>
      <c r="J16" s="202" t="s">
        <v>374</v>
      </c>
      <c r="K16" s="198"/>
    </row>
    <row r="17" spans="2:11" s="28" customFormat="1" ht="13.8">
      <c r="B17" s="203" t="s">
        <v>315</v>
      </c>
      <c r="C17" s="496" t="s">
        <v>325</v>
      </c>
      <c r="D17" s="497"/>
      <c r="E17" s="494"/>
      <c r="F17" s="495"/>
      <c r="G17" s="23"/>
      <c r="H17" s="7"/>
      <c r="I17" s="28">
        <f>I16/10000</f>
        <v>0</v>
      </c>
      <c r="J17" s="141" t="s">
        <v>375</v>
      </c>
      <c r="K17" s="172"/>
    </row>
    <row r="18" spans="2:11" s="28" customFormat="1" ht="13.8">
      <c r="B18" s="203" t="s">
        <v>316</v>
      </c>
      <c r="C18" s="498" t="s">
        <v>325</v>
      </c>
      <c r="D18" s="499"/>
      <c r="E18" s="494"/>
      <c r="F18" s="495"/>
      <c r="G18" s="23"/>
      <c r="H18" s="7"/>
      <c r="I18" s="172"/>
      <c r="J18" s="172"/>
      <c r="K18" s="172"/>
    </row>
    <row r="19" spans="2:11" s="28" customFormat="1" ht="24" customHeight="1" thickBot="1">
      <c r="B19" s="212" t="s">
        <v>442</v>
      </c>
      <c r="C19" s="504"/>
      <c r="D19" s="505"/>
      <c r="E19" s="413" t="s">
        <v>312</v>
      </c>
      <c r="F19" s="414"/>
      <c r="G19" s="127"/>
      <c r="H19" s="225" t="s">
        <v>228</v>
      </c>
      <c r="I19" s="202" t="s">
        <v>307</v>
      </c>
      <c r="J19" s="28" t="s">
        <v>308</v>
      </c>
      <c r="K19" s="159" t="s">
        <v>305</v>
      </c>
    </row>
    <row r="20" spans="3:11" s="28" customFormat="1" ht="18" customHeight="1" thickBot="1">
      <c r="C20" s="228"/>
      <c r="D20" s="228"/>
      <c r="E20" s="225"/>
      <c r="F20" s="226"/>
      <c r="G20" s="127"/>
      <c r="H20" s="225"/>
      <c r="I20" s="202"/>
      <c r="K20" s="159"/>
    </row>
    <row r="21" spans="2:6" ht="18" thickBot="1">
      <c r="B21" s="295" t="s">
        <v>401</v>
      </c>
      <c r="C21" s="306"/>
      <c r="D21" s="306"/>
      <c r="E21" s="306"/>
      <c r="F21" s="307"/>
    </row>
    <row r="22" spans="2:11" s="28" customFormat="1" ht="16.2" thickBot="1">
      <c r="B22" s="311" t="s">
        <v>350</v>
      </c>
      <c r="C22" s="312"/>
      <c r="D22" s="312"/>
      <c r="E22" s="312"/>
      <c r="F22" s="313"/>
      <c r="G22" s="23"/>
      <c r="H22" s="7"/>
      <c r="I22" s="172"/>
      <c r="J22" s="172"/>
      <c r="K22" s="172"/>
    </row>
    <row r="23" spans="2:11" s="28" customFormat="1" ht="22.95" customHeight="1" thickBot="1">
      <c r="B23" s="308"/>
      <c r="C23" s="488" t="s">
        <v>461</v>
      </c>
      <c r="D23" s="489"/>
      <c r="E23" s="309" t="str">
        <f>IF(C25="x","Please make sure to fill in all 'Additional sample information'","")</f>
        <v/>
      </c>
      <c r="F23" s="310"/>
      <c r="G23" s="127"/>
      <c r="H23" s="225"/>
      <c r="I23" s="202"/>
      <c r="K23" s="159"/>
    </row>
    <row r="24" spans="2:10" s="22" customFormat="1" ht="19.2" customHeight="1">
      <c r="B24" s="150" t="s">
        <v>303</v>
      </c>
      <c r="C24" s="478"/>
      <c r="D24" s="479"/>
      <c r="E24" s="223" t="s">
        <v>301</v>
      </c>
      <c r="F24" s="21"/>
      <c r="G24" s="13"/>
      <c r="H24" s="9"/>
      <c r="I24" s="141">
        <f>IF(AND(C25&lt;&gt;"x",C24="x"),1,0)</f>
        <v>0</v>
      </c>
      <c r="J24" s="23"/>
    </row>
    <row r="25" spans="2:11" s="28" customFormat="1" ht="23.4" customHeight="1">
      <c r="B25" s="217" t="s">
        <v>302</v>
      </c>
      <c r="C25" s="500"/>
      <c r="D25" s="501"/>
      <c r="E25" s="224" t="s">
        <v>304</v>
      </c>
      <c r="F25" s="216"/>
      <c r="H25" s="127" t="s">
        <v>300</v>
      </c>
      <c r="I25" s="202">
        <f>IF($C$25="Please choose",,IF($C$25&lt;&gt;"x",,VLOOKUP(H25,CONFIG!$P$18:$X$53,CONFIG!$S$15)))</f>
        <v>0</v>
      </c>
      <c r="J25" s="28">
        <f>IF(AND('General Info'!$C$49="yes",$C$25="x"),VLOOKUP(H25,CONFIG!$P$18:$Y$53,CONFIG!$S$16),0)</f>
        <v>0</v>
      </c>
      <c r="K25" s="159">
        <f>I24+I25+J25+SUM(I28:I66)</f>
        <v>0</v>
      </c>
    </row>
    <row r="26" spans="2:9" s="28" customFormat="1" ht="24" customHeight="1" thickBot="1">
      <c r="B26" s="171"/>
      <c r="C26" s="502" t="s">
        <v>474</v>
      </c>
      <c r="D26" s="503"/>
      <c r="E26" s="490" t="s">
        <v>318</v>
      </c>
      <c r="F26" s="491"/>
      <c r="G26" s="23"/>
      <c r="H26" s="128"/>
      <c r="I26" s="202"/>
    </row>
    <row r="27" spans="2:9" s="176" customFormat="1" ht="14.4" thickBot="1">
      <c r="B27" s="23"/>
      <c r="C27" s="464"/>
      <c r="D27" s="464"/>
      <c r="E27" s="175"/>
      <c r="F27" s="23"/>
      <c r="G27" s="23"/>
      <c r="H27" s="174"/>
      <c r="I27" s="141"/>
    </row>
    <row r="28" spans="2:12" s="2" customFormat="1" ht="13.2">
      <c r="B28" s="177" t="s">
        <v>296</v>
      </c>
      <c r="C28" s="476"/>
      <c r="D28" s="477"/>
      <c r="E28" s="21" t="s">
        <v>66</v>
      </c>
      <c r="F28" s="21" t="s">
        <v>151</v>
      </c>
      <c r="G28" s="13"/>
      <c r="H28" s="129" t="s">
        <v>250</v>
      </c>
      <c r="I28" s="158">
        <f>IF(OR(ExportCarpetTests!A44="x",ExportCarpetTests!A45="x",ExportCarpetTests!A46="x"),0,IF(C28&lt;&gt;"",2,0))</f>
        <v>0</v>
      </c>
      <c r="J28" s="14"/>
      <c r="K28" s="1"/>
      <c r="L28" s="1"/>
    </row>
    <row r="29" spans="2:12" s="2" customFormat="1" ht="13.2">
      <c r="B29" s="24"/>
      <c r="C29" s="462"/>
      <c r="D29" s="463"/>
      <c r="E29" s="17" t="s">
        <v>67</v>
      </c>
      <c r="F29" s="118" t="s">
        <v>336</v>
      </c>
      <c r="G29" s="13"/>
      <c r="H29" s="9" t="s">
        <v>251</v>
      </c>
      <c r="I29" s="158">
        <f>IF(C29&lt;&gt;"",1,0)</f>
        <v>0</v>
      </c>
      <c r="J29" s="14"/>
      <c r="K29" s="1"/>
      <c r="L29" s="1"/>
    </row>
    <row r="30" spans="2:12" s="167" customFormat="1" ht="13.2">
      <c r="B30" s="27"/>
      <c r="C30" s="462"/>
      <c r="D30" s="463"/>
      <c r="E30" s="118" t="s">
        <v>224</v>
      </c>
      <c r="F30" s="118" t="s">
        <v>150</v>
      </c>
      <c r="G30" s="13"/>
      <c r="H30" s="23" t="s">
        <v>259</v>
      </c>
      <c r="I30" s="158">
        <f>IF(C30&lt;&gt;"",1.5,0)</f>
        <v>0</v>
      </c>
      <c r="J30" s="166"/>
      <c r="K30" s="15"/>
      <c r="L30" s="15"/>
    </row>
    <row r="31" spans="2:10" ht="13.2">
      <c r="B31" s="130"/>
      <c r="C31" s="462"/>
      <c r="D31" s="463"/>
      <c r="E31" s="17" t="s">
        <v>275</v>
      </c>
      <c r="F31" s="118" t="s">
        <v>71</v>
      </c>
      <c r="G31" s="13"/>
      <c r="H31" s="9" t="s">
        <v>274</v>
      </c>
      <c r="I31" s="158">
        <f>IF(C31&lt;&gt;"",1,0)</f>
        <v>0</v>
      </c>
      <c r="J31" s="10"/>
    </row>
    <row r="32" spans="2:10" ht="13.2">
      <c r="B32" s="130"/>
      <c r="C32" s="462"/>
      <c r="D32" s="463"/>
      <c r="E32" s="17" t="s">
        <v>276</v>
      </c>
      <c r="F32" s="118" t="s">
        <v>71</v>
      </c>
      <c r="G32" s="13"/>
      <c r="H32" s="9" t="s">
        <v>277</v>
      </c>
      <c r="I32" s="158">
        <f>IF(AND(C32&lt;&gt;"",C31=""),1,0)</f>
        <v>0</v>
      </c>
      <c r="J32" s="10"/>
    </row>
    <row r="33" spans="2:10" s="22" customFormat="1" ht="15.6">
      <c r="B33" s="230" t="s">
        <v>558</v>
      </c>
      <c r="C33" s="462"/>
      <c r="D33" s="463"/>
      <c r="E33" s="17" t="s">
        <v>369</v>
      </c>
      <c r="F33" s="118" t="s">
        <v>69</v>
      </c>
      <c r="G33" s="13"/>
      <c r="H33" s="9" t="s">
        <v>252</v>
      </c>
      <c r="I33" s="158">
        <f>IF(C33&lt;&gt;"",1.5,0)</f>
        <v>0</v>
      </c>
      <c r="J33" s="25"/>
    </row>
    <row r="34" spans="2:10" s="22" customFormat="1" ht="16.2" thickBot="1">
      <c r="B34" s="182" t="b">
        <f>IF(AND('General Info'!C46="",C34="x"),"First fill in "&amp;'General Info'!B46&amp;"")</f>
        <v>0</v>
      </c>
      <c r="C34" s="471"/>
      <c r="D34" s="472"/>
      <c r="E34" s="20" t="s">
        <v>70</v>
      </c>
      <c r="F34" s="119" t="s">
        <v>155</v>
      </c>
      <c r="G34" s="13"/>
      <c r="H34" s="9" t="s">
        <v>253</v>
      </c>
      <c r="I34" s="158">
        <f>IF(C34&lt;&gt;"",0.25*(12/'General Info'!C46),0)</f>
        <v>0</v>
      </c>
      <c r="J34" s="25"/>
    </row>
    <row r="35" spans="2:10" s="22" customFormat="1" ht="9" customHeight="1" thickBot="1">
      <c r="B35" s="132"/>
      <c r="C35" s="114"/>
      <c r="D35" s="25"/>
      <c r="E35" s="9"/>
      <c r="F35" s="13"/>
      <c r="G35" s="13"/>
      <c r="H35" s="9"/>
      <c r="I35" s="141"/>
      <c r="J35" s="25"/>
    </row>
    <row r="36" spans="2:10" s="140" customFormat="1" ht="15.75" customHeight="1" thickBot="1">
      <c r="B36" s="468" t="s">
        <v>555</v>
      </c>
      <c r="C36" s="469"/>
      <c r="D36" s="469"/>
      <c r="E36" s="469"/>
      <c r="F36" s="470"/>
      <c r="G36" s="152"/>
      <c r="H36" s="138"/>
      <c r="I36" s="155"/>
      <c r="J36" s="139"/>
    </row>
    <row r="37" spans="2:10" ht="17.25" customHeight="1" thickBot="1">
      <c r="B37" s="151"/>
      <c r="C37" s="379" t="s">
        <v>282</v>
      </c>
      <c r="D37" s="380" t="s">
        <v>295</v>
      </c>
      <c r="E37" s="381" t="s">
        <v>500</v>
      </c>
      <c r="F37" s="382" t="s">
        <v>501</v>
      </c>
      <c r="G37" s="141"/>
      <c r="I37" s="202"/>
      <c r="J37" s="9"/>
    </row>
    <row r="38" spans="2:10" ht="13.2">
      <c r="B38" s="11" t="s">
        <v>202</v>
      </c>
      <c r="C38" s="142"/>
      <c r="D38" s="122" t="str">
        <f>IF($C$24=CONFIG!E16,"-",IF($C$24&lt;&gt;"x","-",VLOOKUP(H38,CONFIG!$P$18:$X$52,CONFIG!$S$15)))</f>
        <v>-</v>
      </c>
      <c r="E38" s="26" t="s">
        <v>140</v>
      </c>
      <c r="F38" s="21" t="s">
        <v>17</v>
      </c>
      <c r="G38" s="13"/>
      <c r="H38" s="1" t="s">
        <v>249</v>
      </c>
      <c r="I38" s="202">
        <f>IF(COUNTBLANK(C38:C44)&lt;7,1,0)</f>
        <v>0</v>
      </c>
      <c r="J38" s="9"/>
    </row>
    <row r="39" spans="2:10" ht="13.2">
      <c r="B39" s="133"/>
      <c r="C39" s="143"/>
      <c r="D39" s="123" t="str">
        <f>IF($C$24=CONFIG!E16,"-",IF($C$24="","-",VLOOKUP(H39,CONFIG!$P$18:$X$52,CONFIG!$S$15)))</f>
        <v>-</v>
      </c>
      <c r="E39" s="17" t="s">
        <v>139</v>
      </c>
      <c r="F39" s="118" t="s">
        <v>17</v>
      </c>
      <c r="G39" s="13"/>
      <c r="H39" s="1" t="s">
        <v>269</v>
      </c>
      <c r="I39" s="202"/>
      <c r="J39" s="9"/>
    </row>
    <row r="40" spans="2:10" ht="13.2">
      <c r="B40" s="133"/>
      <c r="C40" s="143"/>
      <c r="D40" s="123" t="str">
        <f>IF($C$24=CONFIG!E16,"-",IF($C$24="","-",VLOOKUP(H40,CONFIG!$P$18:$X$52,CONFIG!$S$15)))</f>
        <v>-</v>
      </c>
      <c r="E40" s="17" t="s">
        <v>138</v>
      </c>
      <c r="F40" s="118" t="s">
        <v>142</v>
      </c>
      <c r="G40" s="13"/>
      <c r="H40" s="1" t="s">
        <v>254</v>
      </c>
      <c r="I40" s="202"/>
      <c r="J40" s="9"/>
    </row>
    <row r="41" spans="2:10" ht="13.2">
      <c r="B41" s="133"/>
      <c r="C41" s="143"/>
      <c r="D41" s="123" t="str">
        <f>IF($C$24=CONFIG!E16,"-",IF($C$24="","-",VLOOKUP(H41,CONFIG!$P$18:$X$52,CONFIG!$S$15)))</f>
        <v>-</v>
      </c>
      <c r="E41" s="17" t="s">
        <v>137</v>
      </c>
      <c r="F41" s="118" t="s">
        <v>18</v>
      </c>
      <c r="G41" s="13"/>
      <c r="H41" s="1" t="s">
        <v>255</v>
      </c>
      <c r="I41" s="202"/>
      <c r="J41" s="9"/>
    </row>
    <row r="42" spans="2:10" ht="13.2">
      <c r="B42" s="133"/>
      <c r="C42" s="143"/>
      <c r="D42" s="123" t="str">
        <f>IF($C$24=CONFIG!E16,"-",IF($C$24="","-",VLOOKUP(H42,CONFIG!$P$18:$X$52,CONFIG!$S$15)))</f>
        <v>-</v>
      </c>
      <c r="E42" s="44" t="s">
        <v>171</v>
      </c>
      <c r="F42" s="118" t="s">
        <v>17</v>
      </c>
      <c r="G42" s="13"/>
      <c r="H42" s="1" t="s">
        <v>256</v>
      </c>
      <c r="I42" s="202"/>
      <c r="J42" s="9"/>
    </row>
    <row r="43" spans="2:8" ht="13.2">
      <c r="B43" s="133"/>
      <c r="C43" s="143"/>
      <c r="D43" s="123" t="str">
        <f>IF($C$24=CONFIG!E16,"-",IF($C$24="","-",VLOOKUP(H43,CONFIG!$P$18:$X$52,CONFIG!$S$15)))</f>
        <v>-</v>
      </c>
      <c r="E43" s="19" t="s">
        <v>141</v>
      </c>
      <c r="F43" s="118" t="s">
        <v>51</v>
      </c>
      <c r="G43" s="13"/>
      <c r="H43" s="1" t="s">
        <v>257</v>
      </c>
    </row>
    <row r="44" spans="2:8" ht="13.8" thickBot="1">
      <c r="B44" s="131"/>
      <c r="C44" s="144"/>
      <c r="D44" s="149" t="str">
        <f>IF(C24=CONFIG!E16,"-",IF(C24&lt;&gt;"x","-",IF(C24="x",IF(ISNUMBER(SEARCH("A2",'General Info'!C47)),"x",IF(ISNUMBER(SEARCH("A3",'General Info'!C47)),"x",IF(ISNUMBER(SEARCH("B2",'General Info'!C47)),"x",IF(ISNUMBER(SEARCH("B3",'General Info'!C47)),"x","-")))))))</f>
        <v>-</v>
      </c>
      <c r="E44" s="120" t="s">
        <v>432</v>
      </c>
      <c r="F44" s="120" t="s">
        <v>147</v>
      </c>
      <c r="G44" s="23"/>
      <c r="H44" s="1" t="s">
        <v>268</v>
      </c>
    </row>
    <row r="45" spans="2:9" s="9" customFormat="1" ht="13.8" thickBot="1">
      <c r="B45" s="132"/>
      <c r="D45" s="23"/>
      <c r="F45" s="13"/>
      <c r="G45" s="13"/>
      <c r="I45" s="202"/>
    </row>
    <row r="46" spans="2:9" ht="13.2">
      <c r="B46" s="11" t="s">
        <v>198</v>
      </c>
      <c r="C46" s="142"/>
      <c r="D46" s="122" t="str">
        <f>IF(OR($C$25&lt;&gt;"x",'General Info'!$C$49="yes"),"-",VLOOKUP(H46,CONFIG!$P$18:$X$52,CONFIG!$S$15))</f>
        <v>-</v>
      </c>
      <c r="E46" s="134" t="s">
        <v>153</v>
      </c>
      <c r="F46" s="21" t="s">
        <v>152</v>
      </c>
      <c r="G46" s="13"/>
      <c r="H46" s="9" t="s">
        <v>267</v>
      </c>
      <c r="I46" s="12">
        <f>IF(C46&lt;&gt;"",1,0)</f>
        <v>0</v>
      </c>
    </row>
    <row r="47" spans="2:9" ht="13.2">
      <c r="B47" s="133"/>
      <c r="C47" s="143"/>
      <c r="D47" s="123" t="str">
        <f>IF(AND('General Info'!$C$49="Yes",$C$25="x"),VLOOKUP(H47,CONFIG!$P$18:$Y$52,CONFIG!$S$16),"-")</f>
        <v>-</v>
      </c>
      <c r="E47" s="125" t="s">
        <v>154</v>
      </c>
      <c r="F47" s="118" t="s">
        <v>136</v>
      </c>
      <c r="G47" s="13"/>
      <c r="H47" s="1" t="s">
        <v>266</v>
      </c>
      <c r="I47" s="12">
        <f>IF(C47&lt;&gt;"",1,0)</f>
        <v>0</v>
      </c>
    </row>
    <row r="48" spans="2:9" ht="13.8" thickBot="1">
      <c r="B48" s="131"/>
      <c r="C48" s="144"/>
      <c r="D48" s="124" t="str">
        <f>IF(AND('General Info'!$C$49="Yes",$C$25="x"),VLOOKUP(H48,CONFIG!$P$18:$Y$52,CONFIG!$S$16),"-")</f>
        <v>-</v>
      </c>
      <c r="E48" s="120" t="s">
        <v>143</v>
      </c>
      <c r="F48" s="119" t="s">
        <v>431</v>
      </c>
      <c r="G48" s="13"/>
      <c r="H48" s="1" t="s">
        <v>258</v>
      </c>
      <c r="I48" s="12">
        <f>IF(AND(C48&lt;&gt;"",C47=""),1,0)</f>
        <v>0</v>
      </c>
    </row>
    <row r="49" spans="2:9" s="9" customFormat="1" ht="13.8" thickBot="1">
      <c r="B49" s="132"/>
      <c r="C49" s="114"/>
      <c r="D49" s="23"/>
      <c r="E49" s="23"/>
      <c r="F49" s="13"/>
      <c r="G49" s="13"/>
      <c r="I49" s="202"/>
    </row>
    <row r="50" spans="2:9" ht="13.2">
      <c r="B50" s="11" t="s">
        <v>443</v>
      </c>
      <c r="C50" s="405" t="s">
        <v>325</v>
      </c>
      <c r="D50" s="122" t="str">
        <f>IF($C$25=CONFIG!E11,"-",IF($C$25&lt;&gt;"x","-",VLOOKUP(H50,CONFIG!$P$18:$X$52,CONFIG!$S$15)))</f>
        <v>-</v>
      </c>
      <c r="E50" s="26" t="s">
        <v>292</v>
      </c>
      <c r="F50" s="21" t="s">
        <v>149</v>
      </c>
      <c r="G50" s="13"/>
      <c r="H50" s="15" t="s">
        <v>291</v>
      </c>
      <c r="I50" s="12">
        <f>IF(OR(C50="Hexapod",C50="Vetterman"),1,0)</f>
        <v>0</v>
      </c>
    </row>
    <row r="51" spans="2:9" ht="13.2">
      <c r="B51" s="24"/>
      <c r="C51" s="143"/>
      <c r="D51" s="123" t="str">
        <f>IF($C$25=CONFIG!E16,"-",IF($C$25&lt;&gt;"x","-",VLOOKUP(H51,CONFIG!$P$18:$X$52,CONFIG!$S$15)))</f>
        <v>-</v>
      </c>
      <c r="E51" s="44" t="s">
        <v>279</v>
      </c>
      <c r="F51" s="121" t="s">
        <v>144</v>
      </c>
      <c r="G51" s="13"/>
      <c r="H51" s="1" t="s">
        <v>270</v>
      </c>
      <c r="I51" s="158">
        <f>IF(C51&lt;&gt;"",2,0)</f>
        <v>0</v>
      </c>
    </row>
    <row r="52" spans="2:9" ht="13.2">
      <c r="B52" s="133"/>
      <c r="C52" s="143"/>
      <c r="D52" s="123" t="str">
        <f>IF($C$25=CONFIG!E16,"-",IF($C$25&lt;&gt;"x","-",VLOOKUP(H52,CONFIG!$P$18:$X$52,CONFIG!$S$15)))</f>
        <v>-</v>
      </c>
      <c r="E52" s="17" t="s">
        <v>278</v>
      </c>
      <c r="F52" s="118" t="s">
        <v>145</v>
      </c>
      <c r="G52" s="13"/>
      <c r="H52" s="1" t="s">
        <v>272</v>
      </c>
      <c r="I52" s="12">
        <f>IF(C52&lt;&gt;"",1,0)</f>
        <v>0</v>
      </c>
    </row>
    <row r="53" spans="2:9" ht="13.2">
      <c r="B53" s="133"/>
      <c r="C53" s="143"/>
      <c r="D53" s="123" t="str">
        <f>IF($C$25=CONFIG!E16,"-",IF($C$25&lt;&gt;"x","-",VLOOKUP(H53,CONFIG!$P$18:$X$52,CONFIG!$S$15)))</f>
        <v>-</v>
      </c>
      <c r="E53" s="44" t="s">
        <v>280</v>
      </c>
      <c r="F53" s="118" t="s">
        <v>146</v>
      </c>
      <c r="G53" s="13"/>
      <c r="H53" s="1" t="s">
        <v>271</v>
      </c>
      <c r="I53" s="12">
        <f>IF(C53&lt;&gt;"",2,0)</f>
        <v>0</v>
      </c>
    </row>
    <row r="54" spans="2:9" s="9" customFormat="1" ht="13.2">
      <c r="B54" s="163"/>
      <c r="C54" s="143"/>
      <c r="D54" s="123" t="str">
        <f>IF($C$25=CONFIG!E16,"-",IF($C$25&lt;&gt;"x","-",VLOOKUP(H54,CONFIG!$P$18:$X$52,CONFIG!$S$15)))</f>
        <v>-</v>
      </c>
      <c r="E54" s="164" t="s">
        <v>148</v>
      </c>
      <c r="F54" s="121" t="s">
        <v>219</v>
      </c>
      <c r="G54" s="13"/>
      <c r="H54" s="1" t="s">
        <v>260</v>
      </c>
      <c r="I54" s="12">
        <f>IF(C54&lt;&gt;"",1,0)</f>
        <v>0</v>
      </c>
    </row>
    <row r="55" spans="2:9" ht="13.2">
      <c r="B55" s="164"/>
      <c r="C55" s="168"/>
      <c r="D55" s="114" t="str">
        <f>IF($C$25=CONFIG!E16,"-",IF($C$25&lt;&gt;"x","-",VLOOKUP(H30,CONFIG!$P$18:$X$52,CONFIG!$S$15)))</f>
        <v>-</v>
      </c>
      <c r="E55" s="165" t="s">
        <v>224</v>
      </c>
      <c r="F55" s="121" t="s">
        <v>396</v>
      </c>
      <c r="G55" s="13"/>
      <c r="I55" s="158">
        <f>IF(D55&lt;&gt;"-",1.5,0)</f>
        <v>0</v>
      </c>
    </row>
    <row r="56" spans="2:9" s="23" customFormat="1" ht="13.8" thickBot="1">
      <c r="B56" s="147"/>
      <c r="C56" s="170"/>
      <c r="D56" s="169" t="str">
        <f>IF(AND('General Info'!$C$49="Yes",$C$25="x"),VLOOKUP(H29,CONFIG!$P$18:$Y$52,CONFIG!$S$16),"-")</f>
        <v>-</v>
      </c>
      <c r="E56" s="145" t="s">
        <v>67</v>
      </c>
      <c r="F56" s="146" t="s">
        <v>336</v>
      </c>
      <c r="G56" s="13"/>
      <c r="H56" s="9"/>
      <c r="I56" s="12">
        <f>IF(D56&lt;&gt;"-",1,0)</f>
        <v>0</v>
      </c>
    </row>
    <row r="57" spans="3:3" ht="13.8" thickBot="1">
      <c r="C57" s="162"/>
    </row>
    <row r="58" spans="2:9" s="23" customFormat="1" ht="16.2" thickBot="1">
      <c r="B58" s="465" t="s">
        <v>351</v>
      </c>
      <c r="C58" s="466"/>
      <c r="D58" s="466"/>
      <c r="E58" s="466"/>
      <c r="F58" s="467"/>
      <c r="G58" s="151"/>
      <c r="H58" s="9"/>
      <c r="I58" s="141"/>
    </row>
    <row r="59" spans="2:9" ht="13.2">
      <c r="B59" s="135" t="s">
        <v>205</v>
      </c>
      <c r="C59" s="142"/>
      <c r="D59" s="122" t="str">
        <f>IF($C$25="x",IF($C$26="x","-",VLOOKUP(H59,CONFIG!$P$18:$X$52,CONFIG!$S$15)),"-")</f>
        <v>-</v>
      </c>
      <c r="E59" s="162" t="s">
        <v>203</v>
      </c>
      <c r="F59" s="180" t="s">
        <v>188</v>
      </c>
      <c r="G59" s="23"/>
      <c r="H59" s="1" t="s">
        <v>261</v>
      </c>
      <c r="I59" s="12">
        <f>IF(C59&lt;&gt;"",0.4,0)</f>
        <v>0</v>
      </c>
    </row>
    <row r="60" spans="2:9" ht="13.2">
      <c r="B60" s="27"/>
      <c r="C60" s="143"/>
      <c r="D60" s="123" t="str">
        <f>IF($C$25="x",IF($C$26="x","-",VLOOKUP(H60,CONFIG!$P$18:$X$52,CONFIG!$S$15)),"-")</f>
        <v>-</v>
      </c>
      <c r="E60" s="9" t="s">
        <v>206</v>
      </c>
      <c r="F60" s="164" t="s">
        <v>189</v>
      </c>
      <c r="G60" s="23"/>
      <c r="H60" s="1" t="s">
        <v>262</v>
      </c>
      <c r="I60" s="12">
        <f>IF(C60&lt;&gt;"",0.4,0)</f>
        <v>0</v>
      </c>
    </row>
    <row r="61" spans="2:9" ht="13.8" thickBot="1">
      <c r="B61" s="173"/>
      <c r="C61" s="144"/>
      <c r="D61" s="124" t="str">
        <f>IF($C$25="x",IF($C$26="x","-",VLOOKUP(H61,CONFIG!$P$18:$X$52,CONFIG!$S$15)),"-")</f>
        <v>-</v>
      </c>
      <c r="E61" s="178" t="s">
        <v>199</v>
      </c>
      <c r="F61" s="181" t="s">
        <v>207</v>
      </c>
      <c r="G61" s="23"/>
      <c r="H61" s="1" t="s">
        <v>263</v>
      </c>
      <c r="I61" s="12">
        <f>IF(C61&lt;&gt;"",0.4,0)</f>
        <v>0</v>
      </c>
    </row>
    <row r="62" spans="2:9" s="9" customFormat="1" ht="13.8" thickBot="1">
      <c r="B62" s="23"/>
      <c r="C62" s="114"/>
      <c r="G62" s="23"/>
      <c r="I62" s="202"/>
    </row>
    <row r="63" spans="2:8" ht="13.8" thickBot="1">
      <c r="B63" s="93" t="s">
        <v>190</v>
      </c>
      <c r="C63" s="480"/>
      <c r="D63" s="481"/>
      <c r="E63" s="227" t="s">
        <v>191</v>
      </c>
      <c r="F63" s="136" t="s">
        <v>208</v>
      </c>
      <c r="G63" s="23"/>
      <c r="H63" s="1" t="s">
        <v>265</v>
      </c>
    </row>
    <row r="64" spans="2:9" s="9" customFormat="1" ht="13.2">
      <c r="B64" s="473"/>
      <c r="C64" s="473"/>
      <c r="D64" s="473"/>
      <c r="E64" s="473"/>
      <c r="G64" s="23"/>
      <c r="I64" s="202"/>
    </row>
    <row r="65" spans="2:7" ht="0.6" customHeight="1" thickBot="1">
      <c r="B65" s="24"/>
      <c r="C65" s="23"/>
      <c r="D65" s="9"/>
      <c r="E65" s="9"/>
      <c r="F65" s="19"/>
      <c r="G65" s="23"/>
    </row>
    <row r="66" spans="2:7" ht="29.4" customHeight="1" thickBot="1">
      <c r="B66" s="179" t="s">
        <v>314</v>
      </c>
      <c r="C66" s="460" t="s">
        <v>297</v>
      </c>
      <c r="D66" s="461"/>
      <c r="E66" s="460" t="s">
        <v>479</v>
      </c>
      <c r="F66" s="461"/>
      <c r="G66" s="229"/>
    </row>
    <row r="67" spans="3:4" ht="13.2">
      <c r="C67" s="487" t="str">
        <f>IF(OR(ExportFireTests!A29="x",ExportFireTests!A30="x",ExportFireTests!A31="x",ExportFireTests!A32="x"),"!Applicant also requests FireTests!","")</f>
        <v/>
      </c>
      <c r="D67" s="487"/>
    </row>
    <row r="68" ht="13.8" thickBot="1"/>
    <row r="69" spans="2:11" s="28" customFormat="1" ht="25.2" customHeight="1" thickBot="1">
      <c r="B69" s="366" t="s">
        <v>498</v>
      </c>
      <c r="C69" s="367" t="str">
        <f>" "&amp;ROUNDUP('Basic&amp;UseTests'!K25,0)&amp;" m²"</f>
        <v xml:space="preserve"> 0 m²</v>
      </c>
      <c r="D69" s="368" t="str">
        <f>IF(OR('General Info'!C50="",'General Info'!C51="",'General Info'!C49&lt;&gt;"yes"),""," "&amp;ROUNDUP('Basic&amp;UseTests'!K25/I17,0)&amp;" pieces of tiles")</f>
        <v/>
      </c>
      <c r="E69" s="485" t="s">
        <v>496</v>
      </c>
      <c r="F69" s="486"/>
      <c r="G69" s="23"/>
      <c r="H69" s="7"/>
      <c r="I69" s="172"/>
      <c r="J69" s="172"/>
      <c r="K69" s="172"/>
    </row>
    <row r="70" spans="2:2" ht="13.2">
      <c r="B70" s="23" t="s">
        <v>505</v>
      </c>
    </row>
    <row r="71" ht="13.2" hidden="1"/>
    <row r="72" ht="13.2" hidden="1"/>
    <row r="73" ht="13.2" hidden="1"/>
    <row r="74" ht="13.2" hidden="1"/>
    <row r="75" spans="1:7" ht="24.6" customHeight="1">
      <c r="A75" s="301"/>
      <c r="B75" s="403" t="s">
        <v>457</v>
      </c>
      <c r="C75" s="457" t="s">
        <v>294</v>
      </c>
      <c r="D75" s="301"/>
      <c r="E75" s="301" t="s">
        <v>540</v>
      </c>
      <c r="F75" s="301"/>
      <c r="G75" s="301"/>
    </row>
    <row r="76" ht="13.2" hidden="1"/>
    <row r="77" ht="13.2" hidden="1"/>
    <row r="78" ht="13.2" hidden="1"/>
    <row r="79" spans="7:9" ht="16.95" customHeight="1" hidden="1">
      <c r="G79" s="1"/>
      <c r="I79" s="1"/>
    </row>
    <row r="80" spans="7:9" ht="16.95" customHeight="1" hidden="1">
      <c r="G80" s="1"/>
      <c r="I80" s="1"/>
    </row>
    <row r="81" spans="7:9" ht="16.95" customHeight="1" hidden="1">
      <c r="G81" s="1"/>
      <c r="I81" s="1"/>
    </row>
    <row r="82" spans="7:9" ht="16.95" customHeight="1" hidden="1">
      <c r="G82" s="1"/>
      <c r="I82" s="1"/>
    </row>
    <row r="83" ht="13.2" hidden="1"/>
  </sheetData>
  <sheetProtection algorithmName="SHA-512" hashValue="jdtRgb6iPfImB5aR3EXQi/9rSxTjn2SZpyN+vwvyil7VUiDTBZRLCDSuUWj4b6dFYhlpFS5UWtx+AOsaJsMtvA==" saltValue="h6N+ldOH6EpSoOSNdTnq8w==" spinCount="100000" sheet="1" formatCells="0" formatColumns="0" formatRows="0" selectLockedCells="1"/>
  <mergeCells count="33">
    <mergeCell ref="B11:D11"/>
    <mergeCell ref="E69:F69"/>
    <mergeCell ref="C67:D67"/>
    <mergeCell ref="C23:D23"/>
    <mergeCell ref="E26:F26"/>
    <mergeCell ref="C12:D12"/>
    <mergeCell ref="C16:D16"/>
    <mergeCell ref="E16:F16"/>
    <mergeCell ref="C17:D17"/>
    <mergeCell ref="E17:F17"/>
    <mergeCell ref="C18:D18"/>
    <mergeCell ref="E18:F18"/>
    <mergeCell ref="C25:D25"/>
    <mergeCell ref="C26:D26"/>
    <mergeCell ref="C19:D19"/>
    <mergeCell ref="C15:D15"/>
    <mergeCell ref="C13:D13"/>
    <mergeCell ref="C14:D14"/>
    <mergeCell ref="C28:D28"/>
    <mergeCell ref="C24:D24"/>
    <mergeCell ref="C63:D63"/>
    <mergeCell ref="C30:D30"/>
    <mergeCell ref="C66:D66"/>
    <mergeCell ref="C29:D29"/>
    <mergeCell ref="C27:D27"/>
    <mergeCell ref="E66:F66"/>
    <mergeCell ref="B58:F58"/>
    <mergeCell ref="B36:F36"/>
    <mergeCell ref="C31:D31"/>
    <mergeCell ref="C32:D32"/>
    <mergeCell ref="C33:D33"/>
    <mergeCell ref="C34:D34"/>
    <mergeCell ref="B64:E64"/>
  </mergeCells>
  <conditionalFormatting sqref="C50">
    <cfRule type="expression" priority="21" dxfId="39">
      <formula>$D$50="x"</formula>
    </cfRule>
  </conditionalFormatting>
  <conditionalFormatting sqref="B34">
    <cfRule type="cellIs" priority="20" dxfId="37" operator="equal">
      <formula>FALSE</formula>
    </cfRule>
  </conditionalFormatting>
  <conditionalFormatting sqref="B33">
    <cfRule type="expression" priority="12" dxfId="37">
      <formula>$C$33=""</formula>
    </cfRule>
    <cfRule type="expression" priority="13" dxfId="36">
      <formula>$C$33="x"</formula>
    </cfRule>
  </conditionalFormatting>
  <conditionalFormatting sqref="B12:C12">
    <cfRule type="expression" priority="10" dxfId="0">
      <formula>$C$24="x"</formula>
    </cfRule>
  </conditionalFormatting>
  <conditionalFormatting sqref="E50">
    <cfRule type="expression" priority="5" dxfId="34">
      <formula>$C$50&lt;&gt;"Please choose"</formula>
    </cfRule>
    <cfRule type="expression" priority="6" dxfId="33">
      <formula>$D$50="x"</formula>
    </cfRule>
  </conditionalFormatting>
  <conditionalFormatting sqref="C67">
    <cfRule type="containsText" priority="4" dxfId="17" operator="containsText" text="!">
      <formula>NOT(ISERROR(SEARCH("!",C67)))</formula>
    </cfRule>
  </conditionalFormatting>
  <conditionalFormatting sqref="B70">
    <cfRule type="expression" priority="3" dxfId="12">
      <formula>#REF!="No"</formula>
    </cfRule>
  </conditionalFormatting>
  <conditionalFormatting sqref="C46:C48 C51:C54 C59:C61">
    <cfRule type="expression" priority="2" dxfId="8">
      <formula>$C$25="x"</formula>
    </cfRule>
  </conditionalFormatting>
  <conditionalFormatting sqref="C38:C44">
    <cfRule type="expression" priority="1" dxfId="8">
      <formula>$C$24="x"</formula>
    </cfRule>
  </conditionalFormatting>
  <conditionalFormatting sqref="B33">
    <cfRule type="expression" priority="11" dxfId="64">
      <formula>$B$33&lt;&gt;CONFIG!$J$39</formula>
    </cfRule>
  </conditionalFormatting>
  <conditionalFormatting sqref="C50">
    <cfRule type="expression" priority="9" dxfId="67">
      <formula>$C$50&lt;&gt;CONFIG!$E$11</formula>
    </cfRule>
  </conditionalFormatting>
  <conditionalFormatting sqref="E27">
    <cfRule type="expression" priority="37" dxfId="68">
      <formula>AND($C$25="x",'General Info'!$C$47="Pile carpet")</formula>
    </cfRule>
  </conditionalFormatting>
  <dataValidations count="9">
    <dataValidation type="list" allowBlank="1" showInputMessage="1" showErrorMessage="1" sqref="C50">
      <formula1>CONFIG!$E$11:$E$13</formula1>
    </dataValidation>
    <dataValidation type="list" allowBlank="1" showInputMessage="1" showErrorMessage="1" sqref="C24 C26 C25:D25">
      <formula1>CONFIG!$E$16:$E$18</formula1>
    </dataValidation>
    <dataValidation type="list" allowBlank="1" showInputMessage="1" showErrorMessage="1" sqref="C28:C34 C38:C44 C46:C48 D31:D34 C63:D63 C59:C61 D28:D29 C51:C54">
      <formula1>CONFIG!$E$21:$E$22</formula1>
    </dataValidation>
    <dataValidation type="list" allowBlank="1" showInputMessage="1" showErrorMessage="1" sqref="C16:D16 C17:C18">
      <formula1>CONFIG!$B$18:$B$20</formula1>
    </dataValidation>
    <dataValidation type="list" allowBlank="1" showInputMessage="1" showErrorMessage="1" sqref="B33">
      <formula1>CONFIG!$J$39:$J$42</formula1>
    </dataValidation>
    <dataValidation type="list" allowBlank="1" showInputMessage="1" showErrorMessage="1" sqref="C12">
      <formula1>CONFIG!$B$59:$B$62</formula1>
    </dataValidation>
    <dataValidation type="list" allowBlank="1" showInputMessage="1" sqref="C14">
      <formula1>CONFIG!$B$64:$B$66</formula1>
    </dataValidation>
    <dataValidation type="list" allowBlank="1" showInputMessage="1" sqref="C13">
      <formula1>CONFIG!$B$43:$B$56</formula1>
    </dataValidation>
    <dataValidation type="list" allowBlank="1" showInputMessage="1" showErrorMessage="1" sqref="C15:D15">
      <formula1>CONFIG!$J$52:$J$55</formula1>
    </dataValidation>
  </dataValidations>
  <printOptions horizontalCentered="1" verticalCentered="1"/>
  <pageMargins left="0.236220472440945" right="0.236220472440945" top="0.748031496062992" bottom="0.748031496062992" header="0.31496062992126" footer="0.31496062992126"/>
  <pageSetup horizontalDpi="300" verticalDpi="300" orientation="portrait" paperSize="9" scale="64" r:id="rId5"/>
  <headerFooter alignWithMargins="0">
    <oddFooter>&amp;L&amp;F&amp;C&amp;D&amp;R&amp;P/&amp;N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1" name="Drop Down 4">
              <controlPr defaultSize="0" print="0" autoLine="0" autoPict="0">
                <anchor moveWithCells="1" siz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2" name="Drop Down 8">
              <controlPr defaultSize="0" print="0" autoLine="0" autoPict="0">
                <anchor moveWithCells="1" siz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5d044e68-c900-4dd6-a0c5-7de4aa441c84}">
  <sheetPr codeName="Sheet4">
    <tabColor theme="9"/>
    <pageSetUpPr fitToPage="1"/>
  </sheetPr>
  <dimension ref="A1:T93"/>
  <sheetViews>
    <sheetView showGridLines="0" showRowColHeaders="0" workbookViewId="0" topLeftCell="A1">
      <selection pane="topLeft" activeCell="C14" sqref="C14"/>
    </sheetView>
  </sheetViews>
  <sheetFormatPr defaultColWidth="0" defaultRowHeight="13.2" zeroHeight="1"/>
  <cols>
    <col min="1" max="1" width="10.7142857142857" style="1" customWidth="1"/>
    <col min="2" max="2" width="44.4285714285714" style="1" customWidth="1"/>
    <col min="3" max="3" width="24.7142857142857" style="231" customWidth="1"/>
    <col min="4" max="4" width="35.2857142857143" style="231" customWidth="1"/>
    <col min="5" max="5" width="47.8571428571429" style="1" customWidth="1"/>
    <col min="6" max="6" width="13.1428571428571" style="1" customWidth="1"/>
    <col min="7" max="7" width="7" style="1" customWidth="1"/>
    <col min="8" max="8" width="7" style="1" hidden="1" customWidth="1"/>
    <col min="9" max="9" width="9.85714285714286" style="1" hidden="1" customWidth="1"/>
    <col min="10" max="10" width="11.5714285714286" style="1" hidden="1" customWidth="1"/>
    <col min="11" max="15" width="8.85714285714286" style="1" hidden="1" customWidth="1"/>
    <col min="16" max="16" width="12.7142857142857" style="1" hidden="1" customWidth="1"/>
    <col min="17" max="16384" width="8.85714285714286" style="1" hidden="1"/>
  </cols>
  <sheetData>
    <row r="1" spans="1:7" ht="19.95" customHeight="1">
      <c r="A1" s="301"/>
      <c r="B1" s="510" t="str">
        <f>'Basic&amp;UseTests'!B1</f>
        <v>Please make sure that you first filled out the worksheet "General Info"</v>
      </c>
      <c r="C1" s="510"/>
      <c r="D1" s="301"/>
      <c r="E1" s="520" t="str">
        <f>"Request Form for Fire Tests "&amp;'General Info'!E1</f>
        <v>Request Form for Fire Tests Version 3</v>
      </c>
      <c r="F1" s="520"/>
      <c r="G1" s="301"/>
    </row>
    <row r="2" ht="13.2"/>
    <row r="3" ht="13.2"/>
    <row r="4" ht="13.2"/>
    <row r="5" spans="12:12" ht="13.2">
      <c r="L5" s="218"/>
    </row>
    <row r="6" spans="5:16" ht="13.2">
      <c r="E6" s="232"/>
      <c r="L6" s="233"/>
      <c r="M6" s="233"/>
      <c r="N6" s="233"/>
      <c r="O6" s="233"/>
      <c r="P6" s="233"/>
    </row>
    <row r="7" spans="12:16" ht="13.2">
      <c r="L7" s="15"/>
      <c r="M7" s="15"/>
      <c r="N7" s="15"/>
      <c r="O7" s="15"/>
      <c r="P7" s="15"/>
    </row>
    <row r="8" spans="12:16" ht="13.2" hidden="1">
      <c r="L8" s="15"/>
      <c r="M8" s="15"/>
      <c r="N8" s="15"/>
      <c r="O8" s="15"/>
      <c r="P8" s="15"/>
    </row>
    <row r="9" spans="5:16" ht="8.4" customHeight="1">
      <c r="E9" s="234"/>
      <c r="L9" s="15"/>
      <c r="M9" s="15"/>
      <c r="N9" s="15"/>
      <c r="O9" s="15"/>
      <c r="P9" s="15"/>
    </row>
    <row r="10" spans="2:4" ht="17.4">
      <c r="B10" s="235" t="str">
        <f>"Fire Tests on textile floorcoverings requested by "&amp;'General Info'!C26&amp;""</f>
        <v xml:space="preserve">Fire Tests on textile floorcoverings requested by </v>
      </c>
      <c r="C10" s="235"/>
      <c r="D10" s="235"/>
    </row>
    <row r="11" spans="2:6" ht="17.4">
      <c r="B11" s="282" t="str">
        <f>"For the quality "&amp;'General Info'!C38&amp;" "</f>
        <v xml:space="preserve">For the quality  </v>
      </c>
      <c r="C11" s="1"/>
      <c r="D11" s="1"/>
      <c r="F11" s="262"/>
    </row>
    <row r="12" spans="2:18" ht="9" customHeight="1" thickBot="1">
      <c r="B12" s="15"/>
      <c r="C12" s="184"/>
      <c r="D12" s="184"/>
      <c r="E12" s="15"/>
      <c r="F12" s="23"/>
      <c r="G12" s="15"/>
      <c r="H12" s="15"/>
      <c r="I12" s="15"/>
      <c r="J12" s="15"/>
      <c r="M12" s="15"/>
      <c r="N12" s="15"/>
      <c r="Q12" s="233"/>
      <c r="R12" s="233"/>
    </row>
    <row r="13" spans="2:16" s="15" customFormat="1" ht="23.4" customHeight="1">
      <c r="B13" s="295" t="s">
        <v>377</v>
      </c>
      <c r="C13" s="344"/>
      <c r="D13" s="184"/>
      <c r="E13" s="23"/>
      <c r="F13" s="23"/>
      <c r="L13" s="1"/>
      <c r="O13" s="1"/>
      <c r="P13" s="1"/>
    </row>
    <row r="14" spans="2:14" ht="16.2" customHeight="1">
      <c r="B14" s="281" t="s">
        <v>441</v>
      </c>
      <c r="C14" s="342" t="s">
        <v>325</v>
      </c>
      <c r="D14" s="415"/>
      <c r="E14" s="402"/>
      <c r="H14" s="15"/>
      <c r="I14" s="15"/>
      <c r="J14" s="15"/>
      <c r="M14" s="15"/>
      <c r="N14" s="15"/>
    </row>
    <row r="15" spans="2:14" ht="16.2" customHeight="1">
      <c r="B15" s="264" t="s">
        <v>209</v>
      </c>
      <c r="C15" s="342"/>
      <c r="D15" s="415"/>
      <c r="E15" s="402"/>
      <c r="G15" s="201"/>
      <c r="H15" s="15"/>
      <c r="I15" s="15"/>
      <c r="J15" s="15"/>
      <c r="M15" s="15"/>
      <c r="N15" s="15"/>
    </row>
    <row r="16" spans="2:19" s="15" customFormat="1" ht="16.2" customHeight="1">
      <c r="B16" s="264" t="s">
        <v>440</v>
      </c>
      <c r="C16" s="342" t="s">
        <v>325</v>
      </c>
      <c r="D16" s="176"/>
      <c r="E16" s="156"/>
      <c r="G16" s="196"/>
      <c r="L16" s="1"/>
      <c r="O16" s="1"/>
      <c r="P16" s="1"/>
      <c r="Q16" s="1"/>
      <c r="R16" s="1"/>
      <c r="S16" s="1"/>
    </row>
    <row r="17" spans="2:19" s="15" customFormat="1" ht="37.2" customHeight="1">
      <c r="B17" s="373" t="s">
        <v>439</v>
      </c>
      <c r="C17" s="354" t="s">
        <v>325</v>
      </c>
      <c r="D17" s="450" t="str">
        <f>IF(C17="Other, specify","Type here the name of the used substrate",IF(C17="- make a choice -","If no substrate is chosen, the test will be performed on fibre cement board, representing a concrete floor","Tests will be performed on the selected substrate"))</f>
        <v>If no substrate is chosen, the test will be performed on fibre cement board, representing a concrete floor</v>
      </c>
      <c r="E17" s="418" t="str">
        <f>IF(OR(C17="Fibre cement board",C17="- make a choice -"),"Euroclass A2",IF(C17="Wood","Euroclass C",""))</f>
        <v>Euroclass A2</v>
      </c>
      <c r="G17" s="196"/>
      <c r="L17" s="1"/>
      <c r="O17" s="1"/>
      <c r="P17" s="1"/>
      <c r="Q17" s="1"/>
      <c r="R17" s="1"/>
      <c r="S17" s="1"/>
    </row>
    <row r="18" spans="2:19" ht="13.2">
      <c r="B18" s="264" t="s">
        <v>447</v>
      </c>
      <c r="C18" s="351" t="s">
        <v>325</v>
      </c>
      <c r="D18" s="23"/>
      <c r="E18" s="23"/>
      <c r="G18" s="23"/>
      <c r="H18" s="15"/>
      <c r="I18" s="15"/>
      <c r="J18" s="15"/>
      <c r="M18" s="15"/>
      <c r="N18" s="15"/>
      <c r="Q18" s="15"/>
      <c r="R18" s="15"/>
      <c r="S18" s="15"/>
    </row>
    <row r="19" spans="2:14" ht="17.25" customHeight="1">
      <c r="B19" s="264" t="s">
        <v>366</v>
      </c>
      <c r="C19" s="417" t="s">
        <v>325</v>
      </c>
      <c r="D19" s="451" t="s">
        <v>559</v>
      </c>
      <c r="F19" s="9"/>
      <c r="G19" s="141"/>
      <c r="H19" s="15"/>
      <c r="I19" s="15"/>
      <c r="J19" s="15"/>
      <c r="M19" s="15"/>
      <c r="N19" s="15"/>
    </row>
    <row r="20" spans="2:14" ht="13.2">
      <c r="B20" s="109" t="s">
        <v>448</v>
      </c>
      <c r="C20" s="406" t="s">
        <v>325</v>
      </c>
      <c r="D20" s="511" t="s">
        <v>553</v>
      </c>
      <c r="E20" s="511"/>
      <c r="G20" s="219"/>
      <c r="H20" s="237"/>
      <c r="I20" s="15"/>
      <c r="J20" s="15"/>
      <c r="L20" s="15"/>
      <c r="M20" s="15"/>
      <c r="N20" s="15"/>
    </row>
    <row r="21" spans="2:14" ht="13.2">
      <c r="B21" s="109" t="s">
        <v>542</v>
      </c>
      <c r="C21" s="406" t="s">
        <v>325</v>
      </c>
      <c r="D21" s="416"/>
      <c r="E21" s="416"/>
      <c r="G21" s="219"/>
      <c r="H21" s="237"/>
      <c r="I21" s="15"/>
      <c r="J21" s="15"/>
      <c r="L21" s="15"/>
      <c r="M21" s="15"/>
      <c r="N21" s="15"/>
    </row>
    <row r="22" spans="2:14" ht="13.2">
      <c r="B22" s="109" t="s">
        <v>543</v>
      </c>
      <c r="C22" s="406" t="s">
        <v>325</v>
      </c>
      <c r="D22" s="408"/>
      <c r="E22" s="408"/>
      <c r="G22" s="219"/>
      <c r="H22" s="237"/>
      <c r="I22" s="15"/>
      <c r="J22" s="15"/>
      <c r="L22" s="15"/>
      <c r="M22" s="15"/>
      <c r="N22" s="15"/>
    </row>
    <row r="23" spans="2:16" ht="30" customHeight="1">
      <c r="B23" s="281" t="s">
        <v>313</v>
      </c>
      <c r="C23" s="342"/>
      <c r="D23" s="514" t="s">
        <v>312</v>
      </c>
      <c r="E23" s="514"/>
      <c r="G23" s="196"/>
      <c r="H23" s="15"/>
      <c r="I23" s="15"/>
      <c r="J23" s="15"/>
      <c r="L23" s="15"/>
      <c r="M23" s="15"/>
      <c r="N23" s="15"/>
      <c r="O23" s="15"/>
      <c r="P23" s="15"/>
    </row>
    <row r="24" ht="3.75" customHeight="1" hidden="1"/>
    <row r="25" spans="2:6" ht="15.6" customHeight="1" thickBot="1">
      <c r="B25" s="487" t="str">
        <f>IF(OR(ExportCarpetTests!A25="x",ExportCarpetTests!A26="x",ExportCarpetTests!A27="x",ExportCarpetTests!A28="x",ExportCarpetTests!A29="x",ExportCarpetTests!A30="x",ExportCarpetTests!A31="x",ExportCarpetTests!A32="x",ExportCarpetTests!A33="x",ExportCarpetTests!A34="x",ExportCarpetTests!A35="x",ExportCarpetTests!A36="x",ExportCarpetTests!A37="x",ExportCarpetTests!A38="x",ExportCarpetTests!A39="x",ExportCarpetTests!A40="x",ExportCarpetTests!A41="x",ExportCarpetTests!A42="x",ExportCarpetTests!A43="x",ExportCarpetTests!A44="x",ExportCarpetTests!A45="x",ExportCarpetTests!A46="x",ExportCarpetTests!A47="x",ExportCarpetTests!A48="x",ExportCarpetTests!A49="x",ExportCarpetTests!A50="x",),"!applicant also requested tests on sheet Basic&amp;UseTests!","")</f>
        <v/>
      </c>
      <c r="C25" s="487"/>
      <c r="D25" s="198"/>
      <c r="E25" s="200"/>
      <c r="F25" s="200"/>
    </row>
    <row r="26" spans="2:5" s="15" customFormat="1" ht="21.6" customHeight="1">
      <c r="B26" s="295" t="s">
        <v>359</v>
      </c>
      <c r="C26" s="344"/>
      <c r="D26" s="231"/>
      <c r="E26" s="1"/>
    </row>
    <row r="27" spans="2:18" s="15" customFormat="1" ht="16.2" customHeight="1">
      <c r="B27" s="376" t="s">
        <v>338</v>
      </c>
      <c r="C27" s="363" t="s">
        <v>339</v>
      </c>
      <c r="D27" s="141"/>
      <c r="E27" s="9"/>
      <c r="R27" s="29"/>
    </row>
    <row r="28" spans="2:18" s="15" customFormat="1" ht="16.2" customHeight="1">
      <c r="B28" s="320" t="s">
        <v>325</v>
      </c>
      <c r="C28" s="342"/>
      <c r="D28" s="141"/>
      <c r="E28" s="141"/>
      <c r="R28" s="29"/>
    </row>
    <row r="29" spans="2:18" s="15" customFormat="1" ht="16.2" customHeight="1">
      <c r="B29" s="376" t="s">
        <v>340</v>
      </c>
      <c r="C29" s="363" t="s">
        <v>339</v>
      </c>
      <c r="D29" s="141"/>
      <c r="E29" s="23"/>
      <c r="R29" s="29"/>
    </row>
    <row r="30" spans="2:7" s="15" customFormat="1" ht="16.2" customHeight="1">
      <c r="B30" s="320" t="s">
        <v>325</v>
      </c>
      <c r="C30" s="342"/>
      <c r="D30" s="141"/>
      <c r="E30" s="23"/>
      <c r="F30" s="1"/>
      <c r="G30" s="240"/>
    </row>
    <row r="31" spans="2:7" s="15" customFormat="1" ht="16.2" customHeight="1" thickBot="1">
      <c r="B31" s="141"/>
      <c r="C31" s="141"/>
      <c r="D31" s="141"/>
      <c r="E31" s="23"/>
      <c r="F31" s="240"/>
      <c r="G31" s="240"/>
    </row>
    <row r="32" spans="2:20" s="15" customFormat="1" ht="16.2" customHeight="1">
      <c r="B32" s="295" t="s">
        <v>401</v>
      </c>
      <c r="C32" s="344"/>
      <c r="D32" s="377"/>
      <c r="E32" s="141"/>
      <c r="T32" s="1"/>
    </row>
    <row r="33" spans="2:20" s="15" customFormat="1" ht="23.4" customHeight="1">
      <c r="B33" s="264" t="s">
        <v>489</v>
      </c>
      <c r="C33" s="342" t="s">
        <v>325</v>
      </c>
      <c r="D33" s="107" t="s">
        <v>360</v>
      </c>
      <c r="E33" s="523" t="str">
        <f>IF(C33=CONFIG!B20,"Additional info needed for classification, see below","")</f>
        <v/>
      </c>
      <c r="F33" s="524"/>
      <c r="T33" s="1"/>
    </row>
    <row r="34" spans="2:20" s="15" customFormat="1" ht="9.6" customHeight="1">
      <c r="B34" s="23"/>
      <c r="C34" s="141"/>
      <c r="D34" s="9"/>
      <c r="E34" s="343"/>
      <c r="F34" s="23"/>
      <c r="T34" s="1"/>
    </row>
    <row r="35" spans="2:10" s="15" customFormat="1" ht="20.4" customHeight="1" thickBot="1">
      <c r="B35" s="516" t="str">
        <f>IF(C33=CONFIG!B20,"This part is automaticaly filled in when requesting a Fire classification for CE-marking"," Mark the requested tests with an 'X' in the column 'Manual'")</f>
        <v xml:space="preserve"> Mark the requested tests with an 'X' in the column 'Manual'</v>
      </c>
      <c r="C35" s="516"/>
      <c r="D35" s="516"/>
      <c r="E35" s="141"/>
      <c r="I35" s="15" t="s">
        <v>365</v>
      </c>
      <c r="J35" s="15" t="s">
        <v>368</v>
      </c>
    </row>
    <row r="36" spans="2:10" s="15" customFormat="1" ht="13.8" thickBot="1">
      <c r="B36" s="427" t="s">
        <v>500</v>
      </c>
      <c r="C36" s="356" t="s">
        <v>282</v>
      </c>
      <c r="D36" s="378" t="s">
        <v>295</v>
      </c>
      <c r="E36" s="419" t="s">
        <v>562</v>
      </c>
      <c r="F36" s="357" t="s">
        <v>501</v>
      </c>
      <c r="I36" s="199" t="b">
        <f>IF(AND(C14="100% PP",'General Info'!C45&gt;750,'Basic&amp;UseTests'!C13="Foam (SBR)"),"Yes")</f>
        <v>0</v>
      </c>
      <c r="J36" s="241" t="b">
        <f>IF(AND(OR(C14="100% Wool",C14="100% PA",C14="min. 80% wool, rest PA and/or PES"),'General Info'!C45&lt;4800,'General Info'!C46&gt;1.8),"yes")</f>
        <v>0</v>
      </c>
    </row>
    <row r="37" spans="2:6" s="15" customFormat="1" ht="13.2">
      <c r="B37" s="428" t="s">
        <v>503</v>
      </c>
      <c r="C37" s="360"/>
      <c r="D37" s="355"/>
      <c r="E37" s="420" t="s">
        <v>563</v>
      </c>
      <c r="F37" s="358" t="s">
        <v>322</v>
      </c>
    </row>
    <row r="38" spans="2:10" s="15" customFormat="1" ht="16.2" customHeight="1">
      <c r="B38" s="428" t="s">
        <v>504</v>
      </c>
      <c r="C38" s="360"/>
      <c r="D38" s="141" t="str">
        <f>IF(C33=CONFIG!B20,"x","")</f>
        <v/>
      </c>
      <c r="E38" s="420" t="s">
        <v>564</v>
      </c>
      <c r="F38" s="358" t="s">
        <v>322</v>
      </c>
      <c r="J38" s="15" t="s">
        <v>364</v>
      </c>
    </row>
    <row r="39" spans="2:10" s="15" customFormat="1" ht="16.2" customHeight="1">
      <c r="B39" s="428" t="s">
        <v>502</v>
      </c>
      <c r="C39" s="360"/>
      <c r="D39" s="141" t="str">
        <f>IF(C33&lt;&gt;"yes","",IF(AND('General Info'!C45&lt;4800,'General Info'!C46&gt;1.8,OR(I36="yes",J36="yes")),"","x"))</f>
        <v/>
      </c>
      <c r="E39" s="420" t="s">
        <v>565</v>
      </c>
      <c r="F39" s="358" t="s">
        <v>326</v>
      </c>
      <c r="J39" s="15">
        <f>IF(OR(($C$37="x"),($D$37="x")),1,0)</f>
        <v>0</v>
      </c>
    </row>
    <row r="40" spans="2:10" s="23" customFormat="1" ht="16.2" customHeight="1" thickBot="1">
      <c r="B40" s="429" t="s">
        <v>488</v>
      </c>
      <c r="C40" s="361"/>
      <c r="D40" s="169"/>
      <c r="E40" s="421" t="s">
        <v>566</v>
      </c>
      <c r="F40" s="359" t="s">
        <v>323</v>
      </c>
      <c r="J40" s="15">
        <f>IF(OR(($C$38="x"),($D$38="x")),4,0)</f>
        <v>0</v>
      </c>
    </row>
    <row r="41" spans="2:10" s="15" customFormat="1" ht="16.2" customHeight="1">
      <c r="B41" s="195"/>
      <c r="C41" s="198"/>
      <c r="D41" s="242"/>
      <c r="E41" s="422" t="s">
        <v>567</v>
      </c>
      <c r="F41" s="23"/>
      <c r="J41" s="15">
        <f>IF(OR(($C$39="x"),($D$39="x")),1,0)</f>
        <v>0</v>
      </c>
    </row>
    <row r="42" spans="2:10" s="15" customFormat="1" ht="14.25" customHeight="1" thickBot="1">
      <c r="B42" s="190"/>
      <c r="D42" s="521" t="str">
        <f>"! Please provide the substrate '"&amp;D17&amp;"' together with the samples!"</f>
        <v>! Please provide the substrate 'If no substrate is chosen, the test will be performed on fibre cement board, representing a concrete floor' together with the samples!</v>
      </c>
      <c r="E42" s="521"/>
      <c r="F42" s="9"/>
      <c r="J42" s="15">
        <f>IF(OR(($C$40="x"),($D$40="x")),4,0)</f>
        <v>0</v>
      </c>
    </row>
    <row r="43" spans="2:6" s="15" customFormat="1" ht="7.5" customHeight="1" hidden="1" thickBot="1">
      <c r="B43" s="369" t="s">
        <v>497</v>
      </c>
      <c r="C43" s="425" t="str">
        <f>" "&amp;SUM(J39:J42)&amp;" m²"</f>
        <v xml:space="preserve"> 0 m²</v>
      </c>
      <c r="D43" s="515" t="s">
        <v>496</v>
      </c>
      <c r="E43" s="515"/>
      <c r="F43" s="1"/>
    </row>
    <row r="44" spans="3:6" s="15" customFormat="1" ht="24.6" customHeight="1">
      <c r="C44" s="141"/>
      <c r="D44" s="522" t="str">
        <f>"! Please provide the defined glue '"&amp;D19&amp;"' together with the samples!"</f>
        <v>! Please provide the defined glue 'Type here the brand of the used glue' together with the samples!</v>
      </c>
      <c r="E44" s="522"/>
      <c r="F44" s="1"/>
    </row>
    <row r="45" spans="2:6" s="15" customFormat="1" ht="24.6" customHeight="1" thickBot="1">
      <c r="B45" s="517" t="s">
        <v>438</v>
      </c>
      <c r="C45" s="518"/>
      <c r="D45" s="519"/>
      <c r="E45" s="362"/>
      <c r="F45" s="1"/>
    </row>
    <row r="46" spans="2:7" ht="29.4" customHeight="1" thickBot="1">
      <c r="B46" s="465" t="s">
        <v>490</v>
      </c>
      <c r="C46" s="466"/>
      <c r="D46" s="467"/>
      <c r="F46" s="240"/>
      <c r="G46" s="240"/>
    </row>
    <row r="47" spans="2:7" ht="29.25" customHeight="1" thickBot="1">
      <c r="B47" s="365" t="s">
        <v>494</v>
      </c>
      <c r="C47" s="340" t="s">
        <v>325</v>
      </c>
      <c r="D47" s="512" t="str">
        <f>IF(C47="Yes","Warning: system 1 attestation is needed. In order to classify the product, additional factory production control (FPC), inspection and surveillance by a certification body are needed.","")</f>
        <v/>
      </c>
      <c r="E47" s="513"/>
      <c r="F47" s="240"/>
      <c r="G47" s="240"/>
    </row>
    <row r="48" spans="2:5" ht="13.2">
      <c r="B48" s="506" t="s">
        <v>429</v>
      </c>
      <c r="C48" s="243" t="s">
        <v>492</v>
      </c>
      <c r="D48" s="238" t="s">
        <v>358</v>
      </c>
      <c r="E48" s="276"/>
    </row>
    <row r="49" spans="2:5" ht="13.2">
      <c r="B49" s="507"/>
      <c r="C49" s="250"/>
      <c r="D49" s="277"/>
      <c r="E49" s="276"/>
    </row>
    <row r="50" spans="2:5" ht="13.2">
      <c r="B50" s="508" t="s">
        <v>430</v>
      </c>
      <c r="C50" s="244" t="s">
        <v>493</v>
      </c>
      <c r="D50" s="239" t="s">
        <v>357</v>
      </c>
      <c r="E50" s="276"/>
    </row>
    <row r="51" spans="2:5" ht="13.8" thickBot="1">
      <c r="B51" s="509"/>
      <c r="C51" s="251"/>
      <c r="D51" s="249"/>
      <c r="E51" s="276"/>
    </row>
    <row r="52" spans="2:5" ht="13.8" thickBot="1">
      <c r="B52" s="245"/>
      <c r="C52" s="23"/>
      <c r="D52" s="23"/>
      <c r="E52" s="15"/>
    </row>
    <row r="53" spans="2:5" ht="21.6" customHeight="1" thickBot="1">
      <c r="B53" s="465" t="s">
        <v>560</v>
      </c>
      <c r="C53" s="466"/>
      <c r="D53" s="467"/>
      <c r="E53" s="15"/>
    </row>
    <row r="54" spans="2:6" ht="27" customHeight="1">
      <c r="B54" s="266" t="s">
        <v>568</v>
      </c>
      <c r="C54" s="423"/>
      <c r="E54" s="424"/>
      <c r="F54" s="9"/>
    </row>
    <row r="55" spans="2:5" ht="13.2">
      <c r="B55" s="236" t="s">
        <v>334</v>
      </c>
      <c r="C55" s="267"/>
      <c r="D55" s="23"/>
      <c r="E55" s="23"/>
    </row>
    <row r="56" spans="2:5" ht="27" thickBot="1">
      <c r="B56" s="426" t="s">
        <v>561</v>
      </c>
      <c r="C56" s="268"/>
      <c r="D56" s="141"/>
      <c r="E56" s="15"/>
    </row>
    <row r="57" spans="2:5" ht="13.8" thickBot="1">
      <c r="B57" s="246"/>
      <c r="C57" s="141"/>
      <c r="D57" s="141"/>
      <c r="E57" s="15"/>
    </row>
    <row r="58" spans="2:5" ht="19.95" customHeight="1" thickBot="1">
      <c r="B58" s="465" t="s">
        <v>499</v>
      </c>
      <c r="C58" s="466"/>
      <c r="D58" s="467"/>
      <c r="E58" s="15"/>
    </row>
    <row r="59" spans="2:5" ht="13.2" customHeight="1" thickBot="1">
      <c r="B59" s="278"/>
      <c r="C59" s="364" t="s">
        <v>410</v>
      </c>
      <c r="D59" s="122" t="s">
        <v>491</v>
      </c>
      <c r="E59" s="15"/>
    </row>
    <row r="60" spans="2:6" s="15" customFormat="1" ht="40.95" customHeight="1">
      <c r="B60" s="345" t="s">
        <v>463</v>
      </c>
      <c r="C60" s="347" t="str">
        <f>IF('General Info'!C26="","",'General Info'!C26)</f>
        <v/>
      </c>
      <c r="D60" s="348" t="str">
        <f>IF('General Info'!C27="","",'General Info'!C27)</f>
        <v/>
      </c>
      <c r="E60" s="247"/>
      <c r="F60" s="1"/>
    </row>
    <row r="61" spans="2:6" s="15" customFormat="1" ht="27.6" customHeight="1" thickBot="1">
      <c r="B61" s="346" t="s">
        <v>464</v>
      </c>
      <c r="C61" s="349"/>
      <c r="D61" s="350"/>
      <c r="E61" s="247"/>
      <c r="F61" s="1"/>
    </row>
    <row r="62" spans="2:4" s="15" customFormat="1" ht="13.2">
      <c r="B62" s="221"/>
      <c r="C62" s="129"/>
      <c r="D62" s="129"/>
    </row>
    <row r="63" spans="2:6" s="15" customFormat="1" ht="27.75" customHeight="1">
      <c r="B63" s="281" t="s">
        <v>402</v>
      </c>
      <c r="C63" s="320" t="s">
        <v>482</v>
      </c>
      <c r="D63" s="430" t="s">
        <v>483</v>
      </c>
      <c r="E63" s="191"/>
      <c r="F63" s="1"/>
    </row>
    <row r="64" spans="2:7" s="15" customFormat="1" ht="13.2">
      <c r="B64" s="264" t="s">
        <v>371</v>
      </c>
      <c r="C64" s="320" t="s">
        <v>325</v>
      </c>
      <c r="D64" s="13"/>
      <c r="E64" s="191"/>
      <c r="F64" s="1"/>
      <c r="G64" s="1"/>
    </row>
    <row r="65" spans="2:5" ht="13.8">
      <c r="B65" s="281" t="s">
        <v>409</v>
      </c>
      <c r="C65" s="321"/>
      <c r="D65" s="322"/>
      <c r="E65" s="191"/>
    </row>
    <row r="66" spans="2:5" ht="19.2" customHeight="1">
      <c r="B66" s="373" t="s">
        <v>379</v>
      </c>
      <c r="C66" s="374"/>
      <c r="D66" s="195"/>
      <c r="E66" s="191"/>
    </row>
    <row r="67" spans="2:5" ht="13.8">
      <c r="B67" s="373" t="s">
        <v>380</v>
      </c>
      <c r="C67" s="375"/>
      <c r="D67" s="222" t="s">
        <v>372</v>
      </c>
      <c r="E67" s="15"/>
    </row>
    <row r="68" spans="2:5" ht="13.8">
      <c r="B68" s="229"/>
      <c r="C68" s="198"/>
      <c r="D68" s="222"/>
      <c r="E68" s="15"/>
    </row>
    <row r="69" spans="2:5" ht="12" customHeight="1">
      <c r="B69" s="23" t="s">
        <v>505</v>
      </c>
      <c r="C69" s="158"/>
      <c r="D69" s="158"/>
      <c r="E69" s="191"/>
    </row>
    <row r="70" spans="1:7" ht="16.2" customHeight="1">
      <c r="A70" s="301"/>
      <c r="B70" s="403" t="s">
        <v>457</v>
      </c>
      <c r="C70" s="457" t="s">
        <v>294</v>
      </c>
      <c r="D70" s="301"/>
      <c r="E70" s="301" t="s">
        <v>540</v>
      </c>
      <c r="F70" s="301"/>
      <c r="G70" s="301"/>
    </row>
    <row r="71" spans="2:5" ht="16.2" customHeight="1" hidden="1">
      <c r="B71" s="15"/>
      <c r="C71" s="184"/>
      <c r="D71" s="184"/>
      <c r="E71" s="15"/>
    </row>
    <row r="72" spans="2:5" ht="16.2" customHeight="1" hidden="1">
      <c r="B72" s="15"/>
      <c r="C72" s="15"/>
      <c r="D72" s="15"/>
      <c r="E72" s="15"/>
    </row>
    <row r="73" spans="2:5" ht="13.2" hidden="1">
      <c r="B73" s="15"/>
      <c r="C73" s="184"/>
      <c r="D73" s="184"/>
      <c r="E73" s="15"/>
    </row>
    <row r="74" ht="13.2" hidden="1"/>
    <row r="75" ht="13.2" hidden="1"/>
    <row r="76" spans="3:4" ht="13.2" hidden="1">
      <c r="C76" s="1"/>
      <c r="D76" s="1"/>
    </row>
    <row r="77" spans="2:5" ht="13.8" hidden="1">
      <c r="B77" s="192"/>
      <c r="C77" s="228"/>
      <c r="D77" s="228"/>
      <c r="E77" s="191"/>
    </row>
    <row r="78" spans="2:5" ht="13.8" hidden="1">
      <c r="B78" s="190"/>
      <c r="C78" s="228"/>
      <c r="D78" s="228"/>
      <c r="E78" s="191"/>
    </row>
    <row r="79" spans="3:4" ht="13.2" hidden="1">
      <c r="C79" s="12"/>
      <c r="D79" s="12"/>
    </row>
    <row r="80" spans="3:4" ht="13.2" hidden="1">
      <c r="C80" s="12"/>
      <c r="D80" s="12"/>
    </row>
    <row r="81" spans="3:4" ht="13.2" hidden="1">
      <c r="C81" s="1"/>
      <c r="D81" s="1"/>
    </row>
    <row r="82" spans="3:4" ht="13.2" hidden="1">
      <c r="C82" s="12"/>
      <c r="D82" s="12"/>
    </row>
    <row r="83" spans="3:4" ht="13.2" hidden="1">
      <c r="C83" s="12"/>
      <c r="D83" s="12"/>
    </row>
    <row r="84" spans="2:7" ht="13.2" customHeight="1" hidden="1">
      <c r="B84" s="193"/>
      <c r="C84" s="141"/>
      <c r="D84" s="141"/>
      <c r="E84" s="193"/>
      <c r="F84" s="23"/>
      <c r="G84" s="23"/>
    </row>
    <row r="85" spans="2:7" ht="13.8" hidden="1">
      <c r="B85" s="195"/>
      <c r="C85" s="141"/>
      <c r="D85" s="141"/>
      <c r="E85" s="228"/>
      <c r="F85" s="23"/>
      <c r="G85" s="23"/>
    </row>
    <row r="86" spans="2:7" ht="13.8" hidden="1">
      <c r="B86" s="195"/>
      <c r="C86" s="141"/>
      <c r="D86" s="141"/>
      <c r="E86" s="228"/>
      <c r="F86" s="23"/>
      <c r="G86" s="23"/>
    </row>
    <row r="87" spans="2:7" ht="13.8" hidden="1">
      <c r="B87" s="195"/>
      <c r="C87" s="141"/>
      <c r="D87" s="141"/>
      <c r="E87" s="228"/>
      <c r="F87" s="23"/>
      <c r="G87" s="23"/>
    </row>
    <row r="88" spans="2:7" ht="13.2" hidden="1">
      <c r="B88" s="23"/>
      <c r="C88" s="141"/>
      <c r="D88" s="141"/>
      <c r="E88" s="23"/>
      <c r="F88" s="23"/>
      <c r="G88" s="23"/>
    </row>
    <row r="89" spans="2:7" ht="13.8" hidden="1">
      <c r="B89" s="176"/>
      <c r="C89" s="141"/>
      <c r="D89" s="141"/>
      <c r="E89" s="23"/>
      <c r="F89" s="23"/>
      <c r="G89" s="23"/>
    </row>
    <row r="90" spans="2:7" ht="13.8" hidden="1">
      <c r="B90" s="195"/>
      <c r="C90" s="141"/>
      <c r="D90" s="141"/>
      <c r="E90" s="248"/>
      <c r="F90" s="23"/>
      <c r="G90" s="23"/>
    </row>
    <row r="91" spans="2:7" ht="13.8" hidden="1">
      <c r="B91" s="176"/>
      <c r="C91" s="141"/>
      <c r="D91" s="141"/>
      <c r="E91" s="176"/>
      <c r="F91" s="23"/>
      <c r="G91" s="23"/>
    </row>
    <row r="92" spans="2:7" ht="13.8" hidden="1">
      <c r="B92" s="176"/>
      <c r="C92" s="141"/>
      <c r="D92" s="141"/>
      <c r="E92" s="176"/>
      <c r="F92" s="23"/>
      <c r="G92" s="23"/>
    </row>
    <row r="93" spans="2:5" ht="13.8" hidden="1">
      <c r="B93" s="28"/>
      <c r="C93" s="12"/>
      <c r="D93" s="12"/>
      <c r="E93" s="28"/>
    </row>
    <row r="94" ht="13.2" hidden="1"/>
  </sheetData>
  <sheetProtection algorithmName="SHA-512" hashValue="X8baoaqWqw9USF3MGC2mCiKm0rukfBLl6ig/LSt3t41OuvRypY7VdlTGxNBWdkj5wfcfMN6qTP0/m5RdtfAUzQ==" saltValue="2g5yWUZlEhbBvSm4VN0Tzw==" spinCount="100000" sheet="1" formatCells="0" formatColumns="0" formatRows="0" selectLockedCells="1"/>
  <mergeCells count="17">
    <mergeCell ref="E33:F33"/>
    <mergeCell ref="B53:D53"/>
    <mergeCell ref="B58:D58"/>
    <mergeCell ref="B48:B49"/>
    <mergeCell ref="B50:B51"/>
    <mergeCell ref="B1:C1"/>
    <mergeCell ref="D20:E20"/>
    <mergeCell ref="D47:E47"/>
    <mergeCell ref="D23:E23"/>
    <mergeCell ref="D43:E43"/>
    <mergeCell ref="B25:C25"/>
    <mergeCell ref="B46:D46"/>
    <mergeCell ref="B35:D35"/>
    <mergeCell ref="B45:D45"/>
    <mergeCell ref="E1:F1"/>
    <mergeCell ref="D42:E42"/>
    <mergeCell ref="D44:E44"/>
  </mergeCells>
  <conditionalFormatting sqref="D20:E20">
    <cfRule type="expression" priority="38" dxfId="25">
      <formula>$C$20&lt;&gt;"Yes"</formula>
    </cfRule>
  </conditionalFormatting>
  <conditionalFormatting sqref="C67:C68 B65:D66">
    <cfRule type="expression" priority="36" dxfId="24">
      <formula>$C$64&lt;&gt;"group of qualities (family)"</formula>
    </cfRule>
  </conditionalFormatting>
  <conditionalFormatting sqref="D19 D44">
    <cfRule type="expression" priority="34" dxfId="5">
      <formula>$C$19&lt;&gt;"Other: specify here"</formula>
    </cfRule>
  </conditionalFormatting>
  <conditionalFormatting sqref="E17">
    <cfRule type="expression" priority="5" dxfId="22">
      <formula>$C$17="Other, specify"</formula>
    </cfRule>
    <cfRule type="expression" priority="30" dxfId="21">
      <formula>$C$54="- Make a choice -"</formula>
    </cfRule>
  </conditionalFormatting>
  <conditionalFormatting sqref="B15:C15">
    <cfRule type="expression" priority="24" dxfId="1">
      <formula>$C$14="- Make a choice -"</formula>
    </cfRule>
    <cfRule type="expression" priority="25" dxfId="1">
      <formula>$C$14="Other"</formula>
    </cfRule>
    <cfRule type="expression" priority="26" dxfId="1">
      <formula>$C$14="100% PP"</formula>
    </cfRule>
  </conditionalFormatting>
  <conditionalFormatting sqref="B25">
    <cfRule type="containsText" priority="22" dxfId="17" operator="containsText" text="!">
      <formula>NOT(ISERROR(SEARCH("!",B25)))</formula>
    </cfRule>
  </conditionalFormatting>
  <conditionalFormatting sqref="D17">
    <cfRule type="expression" priority="18" dxfId="16">
      <formula>$C$17="Other, specify"</formula>
    </cfRule>
    <cfRule type="expression" priority="19" dxfId="15">
      <formula>$C$17="- make a choice -"</formula>
    </cfRule>
  </conditionalFormatting>
  <conditionalFormatting sqref="B19:C19">
    <cfRule type="expression" priority="16" dxfId="1" stopIfTrue="1">
      <formula>$C$18&lt;&gt;"Glued down"</formula>
    </cfRule>
  </conditionalFormatting>
  <conditionalFormatting sqref="B59:E69 E58">
    <cfRule type="expression" priority="52" dxfId="12">
      <formula>#REF!="No"</formula>
    </cfRule>
  </conditionalFormatting>
  <conditionalFormatting sqref="D65:E66 D67:D68 B65:C68">
    <cfRule type="expression" priority="69" dxfId="12">
      <formula>$C$64&lt;&gt;"group of qualities (family)"</formula>
    </cfRule>
  </conditionalFormatting>
  <conditionalFormatting sqref="E37:E40">
    <cfRule type="expression" priority="9" dxfId="10">
      <formula>OR($D37="x",$C37="x")</formula>
    </cfRule>
  </conditionalFormatting>
  <conditionalFormatting sqref="E41">
    <cfRule type="expression" priority="7" dxfId="10">
      <formula>COUNTIF($C$37:$D$40,"x")</formula>
    </cfRule>
  </conditionalFormatting>
  <conditionalFormatting sqref="D42:E42">
    <cfRule type="expression" priority="4" dxfId="5">
      <formula>$C$17&lt;&gt;"Other, specify"</formula>
    </cfRule>
  </conditionalFormatting>
  <conditionalFormatting sqref="C37:C40">
    <cfRule type="expression" priority="3" dxfId="8">
      <formula>$C$33="Yes"</formula>
    </cfRule>
  </conditionalFormatting>
  <conditionalFormatting sqref="C36">
    <cfRule type="expression" priority="2" dxfId="7">
      <formula>$C$33="Yes"</formula>
    </cfRule>
  </conditionalFormatting>
  <conditionalFormatting sqref="D36">
    <cfRule type="expression" priority="1" dxfId="6">
      <formula>$C$33="No"</formula>
    </cfRule>
  </conditionalFormatting>
  <conditionalFormatting sqref="B26:C30">
    <cfRule type="expression" priority="15" dxfId="69">
      <formula>'General Info'!$C$40=CONFIG!$B$19</formula>
    </cfRule>
  </conditionalFormatting>
  <conditionalFormatting sqref="B45:E53 B55:E68 B54:C54 E54">
    <cfRule type="expression" priority="14" dxfId="70">
      <formula>$C$33&lt;&gt;CONFIG!$B$20</formula>
    </cfRule>
  </conditionalFormatting>
  <conditionalFormatting sqref="B64:C64">
    <cfRule type="expression" priority="12" dxfId="0">
      <formula>AND($C$64&lt;&gt;CONFIG!$E$71,$C$33=CONFIG!$B$20)</formula>
    </cfRule>
  </conditionalFormatting>
  <conditionalFormatting sqref="B45:D45">
    <cfRule type="expression" priority="11" dxfId="70">
      <formula>$C$33&lt;&gt;CONFIG!$B$20</formula>
    </cfRule>
  </conditionalFormatting>
  <conditionalFormatting sqref="B22:C22">
    <cfRule type="expression" priority="10" dxfId="71">
      <formula>OR($C$21=CONFIG!$J$61,$C$21=CONFIG!$J$62)</formula>
    </cfRule>
  </conditionalFormatting>
  <dataValidations count="16">
    <dataValidation type="custom" allowBlank="1" showInputMessage="1" showErrorMessage="1" error="Please put only numbers" sqref="C15 C28:D28 C30:D31">
      <formula1>ISNUMBER(C15)</formula1>
    </dataValidation>
    <dataValidation type="custom" allowBlank="1" showInputMessage="1" showErrorMessage="1" error="Value required, numbers only" sqref="C49 D49:E51 C51">
      <formula1>ISNUMBER(C49)</formula1>
    </dataValidation>
    <dataValidation type="custom" allowBlank="1" showInputMessage="1" showErrorMessage="1" error="Value required, numbers only" sqref="E48">
      <formula1>ISNUMBER(E48:E51)</formula1>
    </dataValidation>
    <dataValidation allowBlank="1" showInputMessage="1" showErrorMessage="1" error="Value required, numbers only" sqref="C50 C48:D48"/>
    <dataValidation type="list" allowBlank="1" showInputMessage="1" showErrorMessage="1" sqref="C33">
      <formula1>CONFIG!$P$7:$P$9</formula1>
    </dataValidation>
    <dataValidation type="list" allowBlank="1" showInputMessage="1" sqref="B28 B30:B31">
      <formula1>CONFIG!$E$60:$E$67</formula1>
    </dataValidation>
    <dataValidation type="list" allowBlank="1" showInputMessage="1" showErrorMessage="1" sqref="C18">
      <formula1>CONFIG!$G$60:$G$62</formula1>
    </dataValidation>
    <dataValidation type="list" allowBlank="1" showInputMessage="1" sqref="C19">
      <formula1>CONFIG!$G$64:$G$66</formula1>
    </dataValidation>
    <dataValidation type="list" allowBlank="1" showInputMessage="1" showErrorMessage="1" sqref="C64">
      <formula1>CONFIG!$E$69:$E$71</formula1>
    </dataValidation>
    <dataValidation type="list" allowBlank="1" showInputMessage="1" showErrorMessage="1" sqref="C16 C47 C20 C22">
      <formula1>CONFIG!$B$18:$B$20</formula1>
    </dataValidation>
    <dataValidation type="list" allowBlank="1" showInputMessage="1" sqref="C14">
      <formula1>CONFIG!$E$74:$E$79</formula1>
    </dataValidation>
    <dataValidation type="list" allowBlank="1" showInputMessage="1" showErrorMessage="1" sqref="C63 E90">
      <formula1>CONFIG!$J$32:$J$36</formula1>
    </dataValidation>
    <dataValidation type="list" allowBlank="1" showInputMessage="1" showErrorMessage="1" sqref="C17">
      <formula1>CONFIG!$Q$3:$Q$6</formula1>
    </dataValidation>
    <dataValidation type="list" allowBlank="1" showInputMessage="1" showErrorMessage="1" sqref="D63">
      <formula1>CONFIG!$K$32:$K$36</formula1>
    </dataValidation>
    <dataValidation type="list" allowBlank="1" showInputMessage="1" showErrorMessage="1" sqref="C37:C40">
      <formula1>CONFIG!$E$17:$E$18</formula1>
    </dataValidation>
    <dataValidation type="list" allowBlank="1" showInputMessage="1" showErrorMessage="1" sqref="C21">
      <formula1>CONFIG!$J$61:$J$69</formula1>
    </dataValidation>
  </dataValidations>
  <pageMargins left="0.7" right="0.7" top="0.75" bottom="0.75" header="0.3" footer="0.3"/>
  <pageSetup orientation="portrait" paperSize="9" scale="64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7b86a9c0-81f8-4cfc-8884-8956217c04e5}">
  <sheetPr>
    <tabColor theme="0"/>
  </sheetPr>
  <dimension ref="B1:C29"/>
  <sheetViews>
    <sheetView showGridLines="0" showRowColHeaders="0" workbookViewId="0" topLeftCell="A1"/>
  </sheetViews>
  <sheetFormatPr defaultColWidth="0" defaultRowHeight="13.2" zeroHeight="1"/>
  <cols>
    <col min="1" max="1" width="13" customWidth="1"/>
    <col min="2" max="2" width="3.71428571428571" customWidth="1"/>
    <col min="3" max="3" width="152.285714285714" style="391" customWidth="1"/>
    <col min="4" max="6" width="0" hidden="1" customWidth="1"/>
    <col min="7" max="16384" width="9.14285714285714" hidden="1"/>
  </cols>
  <sheetData>
    <row r="1" spans="2:3" ht="50.25" customHeight="1">
      <c r="B1" s="525" t="s">
        <v>533</v>
      </c>
      <c r="C1" s="525"/>
    </row>
    <row r="2" ht="13.2"/>
    <row r="3" spans="2:3" ht="13.8">
      <c r="B3" s="393" t="s">
        <v>515</v>
      </c>
      <c r="C3" s="393"/>
    </row>
    <row r="4" spans="3:3" ht="13.2">
      <c r="C4" s="391" t="s">
        <v>521</v>
      </c>
    </row>
    <row r="5" ht="13.2"/>
    <row r="6" spans="2:3" ht="13.8">
      <c r="B6" s="393" t="s">
        <v>516</v>
      </c>
      <c r="C6" s="393"/>
    </row>
    <row r="7" spans="2:3" s="270" customFormat="1" ht="6" customHeight="1">
      <c r="B7" s="390"/>
      <c r="C7" s="392"/>
    </row>
    <row r="8" spans="3:3" ht="13.2">
      <c r="C8" s="395" t="s">
        <v>192</v>
      </c>
    </row>
    <row r="9" spans="3:3" ht="13.2">
      <c r="C9" s="391" t="s">
        <v>517</v>
      </c>
    </row>
    <row r="10" spans="3:3" ht="13.2">
      <c r="C10" s="395" t="s">
        <v>519</v>
      </c>
    </row>
    <row r="11" spans="3:3" ht="13.2">
      <c r="C11" s="391" t="s">
        <v>522</v>
      </c>
    </row>
    <row r="12" spans="3:3" ht="13.2">
      <c r="C12" s="395" t="s">
        <v>194</v>
      </c>
    </row>
    <row r="13" spans="3:3" ht="13.2">
      <c r="C13" s="391" t="s">
        <v>518</v>
      </c>
    </row>
    <row r="14" ht="13.2"/>
    <row r="15" spans="2:3" ht="13.8">
      <c r="B15" s="393" t="s">
        <v>541</v>
      </c>
      <c r="C15" s="393"/>
    </row>
    <row r="16" spans="2:3" s="270" customFormat="1" ht="5.25" customHeight="1">
      <c r="B16" s="394"/>
      <c r="C16" s="394"/>
    </row>
    <row r="17" spans="3:3" ht="13.2">
      <c r="C17" s="395" t="s">
        <v>195</v>
      </c>
    </row>
    <row r="18" spans="3:3" ht="15" customHeight="1">
      <c r="C18" s="391" t="s">
        <v>523</v>
      </c>
    </row>
    <row r="19" spans="3:3" ht="15" customHeight="1">
      <c r="C19" s="391" t="s">
        <v>524</v>
      </c>
    </row>
    <row r="20" spans="3:3" ht="15" customHeight="1">
      <c r="C20" s="391" t="s">
        <v>525</v>
      </c>
    </row>
    <row r="21" spans="3:3" ht="15" customHeight="1">
      <c r="C21" s="391" t="s">
        <v>528</v>
      </c>
    </row>
    <row r="22" spans="3:3" ht="13.2">
      <c r="C22" s="395" t="s">
        <v>520</v>
      </c>
    </row>
    <row r="23" spans="3:3" ht="15" customHeight="1">
      <c r="C23" s="391" t="s">
        <v>523</v>
      </c>
    </row>
    <row r="24" spans="3:3" ht="15" customHeight="1">
      <c r="C24" s="391" t="s">
        <v>524</v>
      </c>
    </row>
    <row r="25" spans="3:3" ht="15" customHeight="1">
      <c r="C25" s="391" t="s">
        <v>526</v>
      </c>
    </row>
    <row r="26" spans="3:3" ht="15" customHeight="1">
      <c r="C26" s="391" t="s">
        <v>527</v>
      </c>
    </row>
    <row r="27" spans="3:3" ht="13.2">
      <c r="C27" s="395" t="s">
        <v>196</v>
      </c>
    </row>
    <row r="28" spans="3:3" ht="15" customHeight="1">
      <c r="C28" s="391" t="s">
        <v>529</v>
      </c>
    </row>
    <row r="29" spans="3:3" ht="15" customHeight="1">
      <c r="C29" s="391" t="s">
        <v>530</v>
      </c>
    </row>
    <row r="30" ht="13.2"/>
    <row r="31" ht="13.2" hidden="1"/>
    <row r="32" ht="13.2" hidden="1"/>
    <row r="33" ht="13.2" hidden="1"/>
    <row r="34" ht="13.2" hidden="1"/>
    <row r="35" ht="13.2" hidden="1"/>
    <row r="36" ht="13.2" hidden="1"/>
  </sheetData>
  <sheetProtection algorithmName="SHA-512" hashValue="tK0HnMOniamf6jUrIFVmLXnZpi+Ql44I5uK3yS/JryAl9V4WifEiuN8giMaJcTWGtSGsm68LzZzcUwf7/P068Q==" saltValue="TKWukaQAinZu8dZQTzoNow==" spinCount="100000" sheet="1" objects="1" scenarios="1" selectLockedCells="1"/>
  <mergeCells count="1">
    <mergeCell ref="B1:C1"/>
  </mergeCells>
  <pageMargins left="0.7" right="0.7" top="0.75" bottom="0.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87ab73b2-1a57-4bec-a2ea-d1af1dcc3058}">
  <sheetPr codeName="Sheet2"/>
  <dimension ref="A1:D55"/>
  <sheetViews>
    <sheetView showZeros="0" zoomScale="90" zoomScaleNormal="90" workbookViewId="0" topLeftCell="A18">
      <selection pane="topLeft" activeCell="A58" sqref="A58"/>
    </sheetView>
  </sheetViews>
  <sheetFormatPr defaultColWidth="8.88428571428571" defaultRowHeight="13.2"/>
  <cols>
    <col min="1" max="1" width="16.4285714285714" style="184" customWidth="1"/>
    <col min="2" max="2" width="40.2857142857143" style="183" customWidth="1"/>
    <col min="3" max="3" width="37.2857142857143" style="183" customWidth="1"/>
    <col min="4" max="16384" width="8.85714285714286" style="183"/>
  </cols>
  <sheetData>
    <row r="1" spans="1:4" ht="13.2">
      <c r="A1" s="527">
        <f>'General Info'!C39</f>
        <v>0</v>
      </c>
      <c r="B1" s="528" t="str">
        <f>'General Info'!B39</f>
        <v>Additional sample references</v>
      </c>
      <c r="C1" s="529" t="str">
        <f>'General Info'!D39</f>
        <v>Optional  (e.g.your internal ref. n°, batch n°, colour n°, PO n°)</v>
      </c>
      <c r="D1" s="529"/>
    </row>
    <row r="2" spans="1:4" ht="13.2">
      <c r="A2" s="528">
        <f>'General Info'!C22</f>
        <v>0</v>
      </c>
      <c r="B2" s="528" t="str">
        <f>'General Info'!B22</f>
        <v>Contact person</v>
      </c>
      <c r="C2" s="529"/>
      <c r="D2" s="529"/>
    </row>
    <row r="3" spans="1:4" ht="13.2">
      <c r="A3" s="530">
        <f>'General Info'!C26</f>
        <v>0</v>
      </c>
      <c r="B3" s="528" t="str">
        <f>'General Info'!B26</f>
        <v>Applicant (company name)</v>
      </c>
      <c r="C3" s="529"/>
      <c r="D3" s="529"/>
    </row>
    <row r="4" spans="1:4" ht="13.2">
      <c r="A4" s="527">
        <f>'General Info'!C38</f>
        <v>0</v>
      </c>
      <c r="B4" s="528" t="str">
        <f>'General Info'!B38</f>
        <v>Quality name (to be used in test report)</v>
      </c>
      <c r="C4" s="529"/>
      <c r="D4" s="529"/>
    </row>
    <row r="5" spans="1:4" ht="13.2">
      <c r="A5" s="530">
        <f>'Basic&amp;UseTests'!C19</f>
        <v>0</v>
      </c>
      <c r="B5" s="528" t="str">
        <f>'Basic&amp;UseTests'!B19</f>
        <v>Any other information or requests</v>
      </c>
      <c r="C5" s="529"/>
      <c r="D5" s="529"/>
    </row>
    <row r="6" spans="1:4" ht="13.2">
      <c r="A6" s="530" t="str">
        <f>'General Info'!C41</f>
        <v>- Make a choice -</v>
      </c>
      <c r="B6" s="528" t="str">
        <f>'General Info'!B41</f>
        <v>Type of manufacture (ref 1)</v>
      </c>
      <c r="C6" s="528">
        <f>'General Info'!D41</f>
        <v>0</v>
      </c>
      <c r="D6" s="529"/>
    </row>
    <row r="7" spans="1:4" ht="13.2">
      <c r="A7" s="530">
        <f>'General Info'!C42</f>
        <v>0</v>
      </c>
      <c r="B7" s="528" t="str">
        <f>'General Info'!B42</f>
        <v>Pile fibre composition (%)</v>
      </c>
      <c r="C7" s="529" t="str">
        <f>'General Info'!D42</f>
        <v>Chemical composition (e.g. 80%wool, 20%PA 6.6)</v>
      </c>
      <c r="D7" s="529"/>
    </row>
    <row r="8" spans="1:4" ht="13.2">
      <c r="A8" s="530" t="str">
        <f>'General Info'!C49</f>
        <v>- Make a choice -</v>
      </c>
      <c r="B8" s="528" t="str">
        <f>'General Info'!B49</f>
        <v>Tile?</v>
      </c>
      <c r="C8" s="529">
        <f>'General Info'!D46</f>
        <v>0</v>
      </c>
      <c r="D8" s="529"/>
    </row>
    <row r="9" spans="1:4" ht="13.2">
      <c r="A9" s="530">
        <f>'General Info'!C50</f>
        <v>0</v>
      </c>
      <c r="B9" s="528" t="str">
        <f>'General Info'!B50</f>
        <v>Nominal tile length (cm)</v>
      </c>
      <c r="C9" s="529">
        <f>'General Info'!D51</f>
        <v>0</v>
      </c>
      <c r="D9" s="529"/>
    </row>
    <row r="10" spans="1:4" ht="13.2">
      <c r="A10" s="530">
        <f>'General Info'!C51</f>
        <v>0</v>
      </c>
      <c r="B10" s="528" t="str">
        <f>'General Info'!B51</f>
        <v>Nominal tile width (cm)</v>
      </c>
      <c r="C10" s="529" t="str">
        <f>'General Info'!D47</f>
        <v>For more  information see Worksheet "Definition Carpet Type"</v>
      </c>
      <c r="D10" s="529"/>
    </row>
    <row r="11" spans="1:4" ht="13.2">
      <c r="A11" s="530">
        <f>'General Info'!C45</f>
        <v>0</v>
      </c>
      <c r="B11" s="528" t="str">
        <f>'General Info'!B45</f>
        <v>Nominal total mass (g/m²)</v>
      </c>
      <c r="C11" s="529">
        <f>'General Info'!D46</f>
        <v>0</v>
      </c>
      <c r="D11" s="529"/>
    </row>
    <row r="12" spans="1:4" ht="13.2">
      <c r="A12" s="530">
        <f>'General Info'!C46</f>
        <v>0</v>
      </c>
      <c r="B12" s="528" t="str">
        <f>'General Info'!B46</f>
        <v>Nominal total thickness (mm)</v>
      </c>
      <c r="C12" s="528">
        <f>'General Info'!D46</f>
        <v>0</v>
      </c>
      <c r="D12" s="529"/>
    </row>
    <row r="13" spans="1:4" ht="13.2">
      <c r="A13" s="530">
        <f>FireTests!C15</f>
        <v>0</v>
      </c>
      <c r="B13" s="528" t="str">
        <f>FireTests!B15</f>
        <v>Nominal surface pile thickness (mm)</v>
      </c>
      <c r="C13" s="529">
        <f>'General Info'!D49</f>
        <v>0</v>
      </c>
      <c r="D13" s="529"/>
    </row>
    <row r="14" spans="1:4" ht="13.2">
      <c r="A14" s="530" t="str">
        <f>'General Info'!C47</f>
        <v>- Make a choice -</v>
      </c>
      <c r="B14" s="528" t="str">
        <f>'General Info'!B47</f>
        <v xml:space="preserve">Carpet type </v>
      </c>
      <c r="C14" s="528" t="str">
        <f>'General Info'!D47</f>
        <v>For more  information see Worksheet "Definition Carpet Type"</v>
      </c>
      <c r="D14" s="529"/>
    </row>
    <row r="15" spans="1:4" ht="13.2">
      <c r="A15" s="530" t="str">
        <f>'Basic&amp;UseTests'!C12</f>
        <v>- Make a choice -</v>
      </c>
      <c r="B15" s="528" t="str">
        <f>'Basic&amp;UseTests'!B12</f>
        <v>Colouring</v>
      </c>
      <c r="C15" s="529" t="str">
        <f>'General Info'!D48</f>
        <v>For more information, check standard EN1307 ref 2</v>
      </c>
      <c r="D15" s="529"/>
    </row>
    <row r="16" spans="1:4" ht="13.2">
      <c r="A16" s="530" t="str">
        <f>'General Info'!C48</f>
        <v>- Make a choice -</v>
      </c>
      <c r="B16" s="528" t="str">
        <f>'General Info'!B48</f>
        <v>Type of surface</v>
      </c>
      <c r="C16" s="529" t="str">
        <f>'General Info'!D43</f>
        <v>For more information, check standard EN 1307 ref 3</v>
      </c>
      <c r="D16" s="529"/>
    </row>
    <row r="17" spans="1:4" ht="13.2">
      <c r="A17" s="530" t="str">
        <f>'General Info'!C43</f>
        <v>- Choose from the list or type your own designation -</v>
      </c>
      <c r="B17" s="528" t="str">
        <f>'General Info'!B43</f>
        <v>Primary backing</v>
      </c>
      <c r="C17" s="528" t="str">
        <f>'General Info'!D43</f>
        <v>For more information, check standard EN 1307 ref 3</v>
      </c>
      <c r="D17" s="529"/>
    </row>
    <row r="18" spans="1:4" ht="13.2">
      <c r="A18" s="530" t="str">
        <f>'Basic&amp;UseTests'!C13</f>
        <v>- Choose from the list or type your own designation -</v>
      </c>
      <c r="B18" s="528" t="str">
        <f>'Basic&amp;UseTests'!B13</f>
        <v>Secondary backing</v>
      </c>
      <c r="C18" s="528">
        <f>'Basic&amp;UseTests'!D13</f>
        <v>0</v>
      </c>
      <c r="D18" s="529"/>
    </row>
    <row r="19" spans="1:4" ht="13.2">
      <c r="A19" s="530" t="str">
        <f>'Basic&amp;UseTests'!C14</f>
        <v>- Choose from the list or type your own designation -</v>
      </c>
      <c r="B19" s="528" t="str">
        <f>'Basic&amp;UseTests'!B14</f>
        <v>Yarn type</v>
      </c>
      <c r="C19" s="528">
        <f>'Basic&amp;UseTests'!D14</f>
        <v>0</v>
      </c>
      <c r="D19" s="529"/>
    </row>
    <row r="20" spans="1:4" ht="13.2">
      <c r="A20" s="528" t="str">
        <f>'Basic&amp;UseTests'!C15</f>
        <v>- Make a choice -</v>
      </c>
      <c r="B20" s="528" t="str">
        <f>'Basic&amp;UseTests'!B15</f>
        <v>Pile material ≥ 80 % natural fibre ?</v>
      </c>
      <c r="C20" s="529"/>
      <c r="D20" s="529"/>
    </row>
    <row r="21" spans="1:4" ht="13.2">
      <c r="A21" s="530" t="str">
        <f>'Basic&amp;UseTests'!C16</f>
        <v>- Make a choice -</v>
      </c>
      <c r="B21" s="528" t="str">
        <f>'Basic&amp;UseTests'!B16</f>
        <v>Only to be installed glued down?</v>
      </c>
      <c r="C21" s="529"/>
      <c r="D21" s="529"/>
    </row>
    <row r="22" spans="1:4" ht="13.2">
      <c r="A22" s="531">
        <f>'General Info'!C33</f>
        <v>0</v>
      </c>
      <c r="B22" s="532" t="s">
        <v>569</v>
      </c>
      <c r="C22" s="532"/>
      <c r="D22" s="529"/>
    </row>
    <row r="23" spans="1:4" ht="13.2">
      <c r="A23" s="533">
        <f>'Basic&amp;UseTests'!C25</f>
        <v>0</v>
      </c>
      <c r="B23" s="534" t="str">
        <f>'Basic&amp;UseTests'!E25</f>
        <v>basic requirements + Use class</v>
      </c>
      <c r="C23" s="532"/>
      <c r="D23" s="529"/>
    </row>
    <row r="24" spans="1:4" ht="13.2">
      <c r="A24" s="533" t="str">
        <f>'Basic&amp;UseTests'!C26</f>
        <v>- Please choose -</v>
      </c>
      <c r="B24" s="529" t="str">
        <f>'Basic&amp;UseTests'!E26</f>
        <v>I Declare that all colourfastnesses meet the requirements of EN 1307 
(so no additional colour fastness tests needed)</v>
      </c>
      <c r="C24" s="529"/>
      <c r="D24" s="529"/>
    </row>
    <row r="25" spans="1:4" ht="13.2">
      <c r="A25" s="533">
        <f>'Basic&amp;UseTests'!C28</f>
        <v>0</v>
      </c>
      <c r="B25" s="529" t="str">
        <f>'Basic&amp;UseTests'!F28</f>
        <v>ISO 12951 B, ISO 9405</v>
      </c>
      <c r="C25" s="529" t="str">
        <f>'Basic&amp;UseTests'!E28</f>
        <v>Suitability for use on stairs*</v>
      </c>
      <c r="D25" s="529"/>
    </row>
    <row r="26" spans="1:4" ht="13.2">
      <c r="A26" s="533" t="str">
        <f>IF('Basic&amp;UseTests'!C29="",'Basic&amp;UseTests'!D56,'Basic&amp;UseTests'!C29)</f>
        <v>-</v>
      </c>
      <c r="B26" s="529" t="str">
        <f>'Basic&amp;UseTests'!F29</f>
        <v>EN ISO 10833 (replaces EN 1814 (2005))</v>
      </c>
      <c r="C26" s="529" t="str">
        <f>'Basic&amp;UseTests'!E29</f>
        <v>Fraying behaviour *</v>
      </c>
      <c r="D26" s="529"/>
    </row>
    <row r="27" spans="1:4" ht="13.2">
      <c r="A27" s="533">
        <f>'Basic&amp;UseTests'!C31</f>
        <v>0</v>
      </c>
      <c r="B27" s="529" t="str">
        <f>'Basic&amp;UseTests'!F31</f>
        <v>ISO 10965</v>
      </c>
      <c r="C27" s="529" t="str">
        <f>'Basic&amp;UseTests'!E31</f>
        <v>Electrical resistance* - Horizontal</v>
      </c>
      <c r="D27" s="529"/>
    </row>
    <row r="28" spans="1:4" ht="13.2">
      <c r="A28" s="533">
        <f>'Basic&amp;UseTests'!C32</f>
        <v>0</v>
      </c>
      <c r="B28" s="529" t="str">
        <f>'Basic&amp;UseTests'!F32</f>
        <v>ISO 10965</v>
      </c>
      <c r="C28" s="529" t="str">
        <f>'Basic&amp;UseTests'!E32</f>
        <v>Electrical resistance* - Vertical</v>
      </c>
      <c r="D28" s="529"/>
    </row>
    <row r="29" spans="1:4" ht="13.2">
      <c r="A29" s="533">
        <f>'Basic&amp;UseTests'!C33</f>
        <v>0</v>
      </c>
      <c r="B29" s="529" t="str">
        <f>'Basic&amp;UseTests'!F33</f>
        <v>ISO 6356</v>
      </c>
      <c r="C29" s="529" t="str">
        <f>'Basic&amp;UseTests'!E33</f>
        <v>Walking test - Static electrical propensity*</v>
      </c>
      <c r="D29" s="529"/>
    </row>
    <row r="30" spans="1:4" ht="13.2">
      <c r="A30" s="533">
        <f>'Basic&amp;UseTests'!C34</f>
        <v>0</v>
      </c>
      <c r="B30" s="529" t="str">
        <f>'Basic&amp;UseTests'!F34</f>
        <v>EN 12667, ISO 8302</v>
      </c>
      <c r="C30" s="529" t="str">
        <f>'Basic&amp;UseTests'!E34</f>
        <v>Thermal resistance*</v>
      </c>
      <c r="D30" s="529"/>
    </row>
    <row r="31" spans="1:4" ht="13.2">
      <c r="A31" s="533" t="str">
        <f>IF('Basic&amp;UseTests'!C44="",'Basic&amp;UseTests'!D44,'Basic&amp;UseTests'!C44)</f>
        <v>-</v>
      </c>
      <c r="B31" s="529" t="str">
        <f>'Basic&amp;UseTests'!F44</f>
        <v>EN 984</v>
      </c>
      <c r="C31" s="529" t="str">
        <f>'Basic&amp;UseTests'!E44</f>
        <v>Effective pile mass * (only for Needlefelt type A2, A3, B2, B3)</v>
      </c>
      <c r="D31" s="529"/>
    </row>
    <row r="32" spans="1:4" ht="13.2">
      <c r="A32" s="533" t="str">
        <f>IF('Basic&amp;UseTests'!C38="",'Basic&amp;UseTests'!D38,'Basic&amp;UseTests'!C38)</f>
        <v>-</v>
      </c>
      <c r="B32" s="529" t="str">
        <f>'Basic&amp;UseTests'!F38</f>
        <v>ISO 8543</v>
      </c>
      <c r="C32" s="529" t="str">
        <f>'Basic&amp;UseTests'!E38</f>
        <v>Total mass *</v>
      </c>
      <c r="D32" s="529"/>
    </row>
    <row r="33" spans="1:4" ht="13.2">
      <c r="A33" s="533" t="str">
        <f>IF('Basic&amp;UseTests'!C39="",'Basic&amp;UseTests'!D39,'Basic&amp;UseTests'!C39)</f>
        <v>-</v>
      </c>
      <c r="B33" s="529" t="str">
        <f>'Basic&amp;UseTests'!F39</f>
        <v>ISO 8543</v>
      </c>
      <c r="C33" s="529" t="str">
        <f>'Basic&amp;UseTests'!E39</f>
        <v>Surface pile mass *</v>
      </c>
      <c r="D33" s="529"/>
    </row>
    <row r="34" spans="1:4" ht="13.2">
      <c r="A34" s="533" t="str">
        <f>IF('Basic&amp;UseTests'!C40="",'Basic&amp;UseTests'!D40,'Basic&amp;UseTests'!C40)</f>
        <v>-</v>
      </c>
      <c r="B34" s="529" t="str">
        <f>'Basic&amp;UseTests'!F40</f>
        <v>ISO 1765</v>
      </c>
      <c r="C34" s="529" t="str">
        <f>'Basic&amp;UseTests'!E40</f>
        <v>Total thickness *</v>
      </c>
      <c r="D34" s="529"/>
    </row>
    <row r="35" spans="1:4" ht="13.2">
      <c r="A35" s="533" t="str">
        <f>IF('Basic&amp;UseTests'!C41="",'Basic&amp;UseTests'!D41,'Basic&amp;UseTests'!C41)</f>
        <v>-</v>
      </c>
      <c r="B35" s="529" t="str">
        <f>'Basic&amp;UseTests'!F41</f>
        <v>ISO 1766</v>
      </c>
      <c r="C35" s="529" t="str">
        <f>'Basic&amp;UseTests'!E41</f>
        <v>Surface pile thickness *</v>
      </c>
      <c r="D35" s="529"/>
    </row>
    <row r="36" spans="1:4" ht="13.2">
      <c r="A36" s="533" t="str">
        <f>IF('Basic&amp;UseTests'!C42="",'Basic&amp;UseTests'!D42,'Basic&amp;UseTests'!C42)</f>
        <v>-</v>
      </c>
      <c r="B36" s="529" t="str">
        <f>'Basic&amp;UseTests'!F42</f>
        <v>ISO 8543</v>
      </c>
      <c r="C36" s="529" t="str">
        <f>'Basic&amp;UseTests'!E42</f>
        <v xml:space="preserve">Surface pile density * </v>
      </c>
      <c r="D36" s="529"/>
    </row>
    <row r="37" spans="1:4" ht="13.2">
      <c r="A37" s="533" t="str">
        <f>IF('Basic&amp;UseTests'!C43="",'Basic&amp;UseTests'!D43,'Basic&amp;UseTests'!C43)</f>
        <v>-</v>
      </c>
      <c r="B37" s="529" t="str">
        <f>'Basic&amp;UseTests'!F43</f>
        <v>ISO 1763</v>
      </c>
      <c r="C37" s="529" t="str">
        <f>'Basic&amp;UseTests'!E43</f>
        <v>Number of tufts *</v>
      </c>
      <c r="D37" s="529"/>
    </row>
    <row r="38" spans="1:4" ht="13.2">
      <c r="A38" s="533" t="str">
        <f>IF('Basic&amp;UseTests'!C46="",'Basic&amp;UseTests'!D46,'Basic&amp;UseTests'!C46)</f>
        <v>-</v>
      </c>
      <c r="B38" s="529" t="str">
        <f>'Basic&amp;UseTests'!F46</f>
        <v>ISO 2551</v>
      </c>
      <c r="C38" s="529" t="str">
        <f>'Basic&amp;UseTests'!E46</f>
        <v>Dimensional stability* - carpet</v>
      </c>
      <c r="D38" s="529"/>
    </row>
    <row r="39" spans="1:4" ht="13.2">
      <c r="A39" s="533" t="str">
        <f>IF('Basic&amp;UseTests'!C47="",'Basic&amp;UseTests'!D47,'Basic&amp;UseTests'!C47)</f>
        <v>-</v>
      </c>
      <c r="B39" s="529" t="str">
        <f>'Basic&amp;UseTests'!F47</f>
        <v>EN 986</v>
      </c>
      <c r="C39" s="529" t="str">
        <f>'Basic&amp;UseTests'!E47</f>
        <v>Dimensional stability* - Tiles</v>
      </c>
      <c r="D39" s="529"/>
    </row>
    <row r="40" spans="1:4" ht="13.2">
      <c r="A40" s="533" t="str">
        <f>IF('Basic&amp;UseTests'!C48="",'Basic&amp;UseTests'!D48,'Basic&amp;UseTests'!C48)</f>
        <v>-</v>
      </c>
      <c r="B40" s="529" t="str">
        <f>'Basic&amp;UseTests'!F48</f>
        <v>EN ISO 24342 (replaces EN 994 (2012))</v>
      </c>
      <c r="C40" s="529" t="str">
        <f>'Basic&amp;UseTests'!E48</f>
        <v>Dimensions and squareness and straightness</v>
      </c>
      <c r="D40" s="529"/>
    </row>
    <row r="41" spans="1:4" ht="13.2">
      <c r="A41" s="533" t="str">
        <f>IF('Basic&amp;UseTests'!C50="Choose which one",'Basic&amp;UseTests'!D50,'Basic&amp;UseTests'!C50)</f>
        <v>- Make a choice -</v>
      </c>
      <c r="B41" s="535" t="s">
        <v>149</v>
      </c>
      <c r="C41" s="536" t="s">
        <v>293</v>
      </c>
      <c r="D41" s="529"/>
    </row>
    <row r="42" spans="1:4" ht="13.2">
      <c r="A42" s="533" t="str">
        <f>IF('Basic&amp;UseTests'!C30="",'Basic&amp;UseTests'!D55,'Basic&amp;UseTests'!C30)</f>
        <v>-</v>
      </c>
      <c r="B42" s="529" t="str">
        <f>'Basic&amp;UseTests'!F55</f>
        <v>EN 985, ISO 4918, ISO 9405</v>
      </c>
      <c r="C42" s="529" t="str">
        <f>'Basic&amp;UseTests'!E55</f>
        <v>Castor chair suitability *</v>
      </c>
      <c r="D42" s="529"/>
    </row>
    <row r="43" spans="1:4" ht="13.2">
      <c r="A43" s="533" t="str">
        <f>IF('Basic&amp;UseTests'!C54="",'Basic&amp;UseTests'!D54,'Basic&amp;UseTests'!C54)</f>
        <v>-</v>
      </c>
      <c r="B43" s="529" t="str">
        <f>'Basic&amp;UseTests'!F54</f>
        <v>EN ISO 11378-2</v>
      </c>
      <c r="C43" s="529" t="str">
        <f>'Basic&amp;UseTests'!E54</f>
        <v>Soiling - needlefelt</v>
      </c>
      <c r="D43" s="529"/>
    </row>
    <row r="44" spans="1:4" ht="13.2">
      <c r="A44" s="533" t="str">
        <f>IF('Basic&amp;UseTests'!C51="",'Basic&amp;UseTests'!D51,'Basic&amp;UseTests'!C51)</f>
        <v>-</v>
      </c>
      <c r="B44" s="529" t="str">
        <f>'Basic&amp;UseTests'!F51</f>
        <v>ISO 12951 A</v>
      </c>
      <c r="C44" s="529" t="str">
        <f>'Basic&amp;UseTests'!E51</f>
        <v>LISSON Fibre bind - cut pile* or abrasion - needled*</v>
      </c>
      <c r="D44" s="529"/>
    </row>
    <row r="45" spans="1:4" ht="13.2">
      <c r="A45" s="533" t="str">
        <f>IF('Basic&amp;UseTests'!C52="",'Basic&amp;UseTests'!D52,'Basic&amp;UseTests'!C52)</f>
        <v>-</v>
      </c>
      <c r="B45" s="529" t="str">
        <f>'Basic&amp;UseTests'!F52</f>
        <v>ISO 12951 C</v>
      </c>
      <c r="C45" s="529" t="str">
        <f>'Basic&amp;UseTests'!E52</f>
        <v>LISSON Fibre bind - loop pile* (400 cycles)</v>
      </c>
      <c r="D45" s="529"/>
    </row>
    <row r="46" spans="1:4" ht="13.2">
      <c r="A46" s="533" t="str">
        <f>IF('Basic&amp;UseTests'!C53="",'Basic&amp;UseTests'!D53,'Basic&amp;UseTests'!C53)</f>
        <v>-</v>
      </c>
      <c r="B46" s="529" t="str">
        <f>'Basic&amp;UseTests'!F53</f>
        <v>ISO 12951 D</v>
      </c>
      <c r="C46" s="529" t="str">
        <f>'Basic&amp;UseTests'!E53</f>
        <v>LISSON Fibre bind - (200 cycles)</v>
      </c>
      <c r="D46" s="529"/>
    </row>
    <row r="47" spans="1:4" ht="13.2">
      <c r="A47" s="533" t="str">
        <f>IF('Basic&amp;UseTests'!C59="",'Basic&amp;UseTests'!D59,'Basic&amp;UseTests'!C59)</f>
        <v>-</v>
      </c>
      <c r="B47" s="529" t="str">
        <f>'Basic&amp;UseTests'!F59</f>
        <v>ISO 105 B02</v>
      </c>
      <c r="C47" s="529" t="str">
        <f>'Basic&amp;UseTests'!E59</f>
        <v>Light</v>
      </c>
      <c r="D47" s="529"/>
    </row>
    <row r="48" spans="1:4" ht="13.2">
      <c r="A48" s="533" t="str">
        <f>IF('Basic&amp;UseTests'!C60="",'Basic&amp;UseTests'!D60,'Basic&amp;UseTests'!C60)</f>
        <v>-</v>
      </c>
      <c r="B48" s="529" t="str">
        <f>'Basic&amp;UseTests'!F60</f>
        <v>ISO 105 X12</v>
      </c>
      <c r="C48" s="529" t="str">
        <f>'Basic&amp;UseTests'!E60</f>
        <v>Crocking</v>
      </c>
      <c r="D48" s="529"/>
    </row>
    <row r="49" spans="1:4" ht="13.2">
      <c r="A49" s="533" t="str">
        <f>IF('Basic&amp;UseTests'!C61="",'Basic&amp;UseTests'!D61,'Basic&amp;UseTests'!C61)</f>
        <v>-</v>
      </c>
      <c r="B49" s="529" t="str">
        <f>'Basic&amp;UseTests'!F61</f>
        <v>ISO 105 E01</v>
      </c>
      <c r="C49" s="529" t="str">
        <f>'Basic&amp;UseTests'!E61</f>
        <v>Water</v>
      </c>
      <c r="D49" s="529"/>
    </row>
    <row r="50" spans="1:4" ht="13.2">
      <c r="A50" s="533">
        <f>'Basic&amp;UseTests'!C63</f>
        <v>0</v>
      </c>
      <c r="B50" s="529" t="str">
        <f>'Basic&amp;UseTests'!F63</f>
        <v>EN 13893</v>
      </c>
      <c r="C50" s="529" t="str">
        <f>'Basic&amp;UseTests'!E63</f>
        <v>Slip resistance</v>
      </c>
      <c r="D50" s="529"/>
    </row>
    <row r="51" spans="1:4" ht="13.2">
      <c r="A51" s="537" t="str">
        <f>'Basic&amp;UseTests'!C66</f>
        <v>Type here name and standards of other requested tests</v>
      </c>
      <c r="B51" s="536"/>
      <c r="C51" s="536" t="str">
        <f>'Basic&amp;UseTests'!E66</f>
        <v xml:space="preserve">additional space for your special requests </v>
      </c>
      <c r="D51" s="529"/>
    </row>
    <row r="52" spans="1:4" ht="13.2">
      <c r="A52" s="529" t="str">
        <f>'Basic&amp;UseTests'!C17</f>
        <v>- Make a choice -</v>
      </c>
      <c r="B52" s="529" t="str">
        <f>'Basic&amp;UseTests'!B17</f>
        <v>Did you apply antistatic surface treatment?</v>
      </c>
      <c r="C52" s="529"/>
      <c r="D52" s="529"/>
    </row>
    <row r="53" spans="1:4" ht="13.2">
      <c r="A53" s="529" t="str">
        <f>'Basic&amp;UseTests'!C18</f>
        <v>- Make a choice -</v>
      </c>
      <c r="B53" s="529" t="str">
        <f>'Basic&amp;UseTests'!B18</f>
        <v>Is abrasion to be tested with underlay?</v>
      </c>
      <c r="C53" s="529"/>
      <c r="D53" s="529"/>
    </row>
    <row r="54" spans="1:4" ht="13.2">
      <c r="A54" s="538" t="str">
        <f>'Basic&amp;UseTests'!B33</f>
        <v>- Please choose type of sole -</v>
      </c>
      <c r="B54" s="529" t="s">
        <v>392</v>
      </c>
      <c r="C54" s="529"/>
      <c r="D54" s="529"/>
    </row>
    <row r="55" spans="1:4" ht="13.2">
      <c r="A55" s="539" t="str">
        <f>IF(OR(FireTests!C37="x",FireTests!C38="x",FireTests!C39="x",FireTests!D37="x",FireTests!D38="x",FireTests!D39="x"),"X","")</f>
        <v/>
      </c>
      <c r="B55" s="529" t="s">
        <v>424</v>
      </c>
      <c r="C55" s="529"/>
      <c r="D55" s="529" t="s">
        <v>425</v>
      </c>
    </row>
  </sheetData>
  <sheetProtection algorithmName="SHA-512" hashValue="pcSXWcMt8cjeOXmoA8UQm+w7ssplYDEoPsBTkzR65e5PRUxP2NLEtb8YA5KSiGHrWp+H9TkDP8IQ4FHB+F8L6g==" saltValue="dhoWroZc61AFK7vDp/Vmvg==" spinCount="100000" sheet="1" objects="1" scenarios="1"/>
  <pageMargins left="0.7" right="0.7" top="0.75" bottom="0.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bf3efe51-3ca2-47a6-a851-7a259d8f336a}">
  <sheetPr codeName="Sheet5"/>
  <dimension ref="A1:C57"/>
  <sheetViews>
    <sheetView workbookViewId="0" topLeftCell="A1">
      <selection pane="topLeft" activeCell="B10" sqref="B10"/>
    </sheetView>
  </sheetViews>
  <sheetFormatPr defaultColWidth="8.88428571428571" defaultRowHeight="13.2"/>
  <cols>
    <col min="1" max="1" width="28.8571428571429" style="213" customWidth="1"/>
    <col min="2" max="2" width="44.2857142857143" style="207" customWidth="1"/>
    <col min="3" max="16384" width="8.85714285714286" style="206"/>
  </cols>
  <sheetData>
    <row r="1" spans="1:3" ht="27" thickBot="1">
      <c r="A1" s="540">
        <f>'General Info'!C38</f>
        <v>0</v>
      </c>
      <c r="B1" s="541" t="s">
        <v>383</v>
      </c>
      <c r="C1" s="542" t="str">
        <f>'General Info'!B8</f>
        <v>textile</v>
      </c>
    </row>
    <row r="2" spans="1:3" ht="13.2">
      <c r="A2" s="543">
        <f>'General Info'!C39</f>
        <v>0</v>
      </c>
      <c r="B2" s="544" t="s">
        <v>311</v>
      </c>
      <c r="C2" s="545"/>
    </row>
    <row r="3" spans="1:3" ht="13.2">
      <c r="A3" s="543">
        <f>'General Info'!C22</f>
        <v>0</v>
      </c>
      <c r="B3" s="544" t="s">
        <v>217</v>
      </c>
      <c r="C3" s="545"/>
    </row>
    <row r="4" spans="1:3" ht="13.2">
      <c r="A4" s="543">
        <f>'General Info'!C26</f>
        <v>0</v>
      </c>
      <c r="B4" s="546" t="s">
        <v>222</v>
      </c>
      <c r="C4" s="545"/>
    </row>
    <row r="5" spans="1:3" ht="13.2">
      <c r="A5" s="543">
        <f>'General Info'!C27</f>
        <v>0</v>
      </c>
      <c r="B5" s="546" t="s">
        <v>387</v>
      </c>
      <c r="C5" s="545"/>
    </row>
    <row r="6" spans="1:3" ht="13.2">
      <c r="A6" s="543" t="str">
        <f>'General Info'!C41</f>
        <v>- Make a choice -</v>
      </c>
      <c r="B6" s="547" t="s">
        <v>10</v>
      </c>
      <c r="C6" s="545"/>
    </row>
    <row r="7" spans="1:3" ht="13.2">
      <c r="A7" s="543" t="str">
        <f>IF('General Info'!C42&lt;&gt;"",'General Info'!C42,"")</f>
        <v/>
      </c>
      <c r="B7" s="548" t="s">
        <v>183</v>
      </c>
      <c r="C7" s="545"/>
    </row>
    <row r="8" spans="1:3" ht="13.2">
      <c r="A8" s="543">
        <f>'General Info'!C45</f>
        <v>0</v>
      </c>
      <c r="B8" s="547" t="s">
        <v>181</v>
      </c>
      <c r="C8" s="545"/>
    </row>
    <row r="9" spans="1:3" ht="13.2">
      <c r="A9" s="543">
        <f>'General Info'!C46</f>
        <v>0</v>
      </c>
      <c r="B9" s="547" t="s">
        <v>182</v>
      </c>
      <c r="C9" s="545"/>
    </row>
    <row r="10" spans="1:3" ht="13.2">
      <c r="A10" s="543">
        <f>FireTests!C15</f>
        <v>0</v>
      </c>
      <c r="B10" s="547" t="s">
        <v>209</v>
      </c>
      <c r="C10" s="545"/>
    </row>
    <row r="11" spans="1:3" ht="13.2">
      <c r="A11" s="543" t="str">
        <f>'General Info'!C49</f>
        <v>- Make a choice -</v>
      </c>
      <c r="B11" s="547" t="s">
        <v>186</v>
      </c>
      <c r="C11" s="545"/>
    </row>
    <row r="12" spans="1:3" ht="13.2">
      <c r="A12" s="543">
        <f>'General Info'!C50</f>
        <v>0</v>
      </c>
      <c r="B12" s="547" t="s">
        <v>200</v>
      </c>
      <c r="C12" s="545"/>
    </row>
    <row r="13" spans="1:3" ht="13.2">
      <c r="A13" s="543">
        <f>'General Info'!C51</f>
        <v>0</v>
      </c>
      <c r="B13" s="547" t="s">
        <v>201</v>
      </c>
      <c r="C13" s="545"/>
    </row>
    <row r="14" spans="1:3" ht="13.2">
      <c r="A14" s="543" t="str">
        <f>'General Info'!C47</f>
        <v>- Make a choice -</v>
      </c>
      <c r="B14" s="548" t="s">
        <v>12</v>
      </c>
      <c r="C14" s="545"/>
    </row>
    <row r="15" spans="1:3" ht="13.2">
      <c r="A15" s="543" t="str">
        <f>'Basic&amp;UseTests'!C12</f>
        <v>- Make a choice -</v>
      </c>
      <c r="B15" s="548" t="s">
        <v>14</v>
      </c>
      <c r="C15" s="545"/>
    </row>
    <row r="16" spans="1:3" ht="13.2">
      <c r="A16" s="543" t="str">
        <f>IF('General Info'!C48&lt;&gt;CONFIG!P7,'General Info'!C48,"")</f>
        <v/>
      </c>
      <c r="B16" s="548" t="s">
        <v>9</v>
      </c>
      <c r="C16" s="545"/>
    </row>
    <row r="17" spans="1:3" ht="13.2">
      <c r="A17" s="543" t="str">
        <f>IF('General Info'!C43&lt;&gt;CONFIG!B38,'General Info'!C43,"")</f>
        <v/>
      </c>
      <c r="B17" s="548" t="s">
        <v>11</v>
      </c>
      <c r="C17" s="545"/>
    </row>
    <row r="18" spans="1:3" ht="13.2">
      <c r="A18" s="543" t="str">
        <f>IF('General Info'!C44&lt;&gt;CONFIG!B43,'General Info'!C44,"")</f>
        <v/>
      </c>
      <c r="B18" s="547" t="s">
        <v>13</v>
      </c>
      <c r="C18" s="545"/>
    </row>
    <row r="19" spans="1:3" ht="13.2">
      <c r="A19" s="543" t="str">
        <f>'Basic&amp;UseTests'!C14</f>
        <v>- Choose from the list or type your own designation -</v>
      </c>
      <c r="B19" s="548" t="s">
        <v>15</v>
      </c>
      <c r="C19" s="545"/>
    </row>
    <row r="20" spans="1:3" ht="13.2">
      <c r="A20" s="543" t="str">
        <f>FireTests!C14</f>
        <v>- Make a choice -</v>
      </c>
      <c r="B20" s="548" t="s">
        <v>183</v>
      </c>
      <c r="C20" s="545"/>
    </row>
    <row r="21" spans="1:3" ht="13.2">
      <c r="A21" s="543" t="str">
        <f>FireTests!C16</f>
        <v>- Make a choice -</v>
      </c>
      <c r="B21" s="549" t="s">
        <v>362</v>
      </c>
      <c r="C21" s="545"/>
    </row>
    <row r="22" spans="1:3" ht="13.2">
      <c r="A22" s="543" t="str">
        <f>FireTests!C18</f>
        <v>- Make a choice -</v>
      </c>
      <c r="B22" s="549" t="s">
        <v>330</v>
      </c>
      <c r="C22" s="545"/>
    </row>
    <row r="23" spans="1:3" ht="13.2">
      <c r="A23" s="543" t="str">
        <f>IF(FireTests!C19=CONFIG!G65,CONFIG!G65,IF(FireTests!C19=CONFIG!G66,FireTests!D19,"No glue defined"))</f>
        <v>No glue defined</v>
      </c>
      <c r="B23" s="549" t="s">
        <v>366</v>
      </c>
      <c r="C23" s="545"/>
    </row>
    <row r="24" spans="1:3" ht="13.2">
      <c r="A24" s="543" t="str">
        <f>FireTests!C20</f>
        <v>- Make a choice -</v>
      </c>
      <c r="B24" s="544" t="s">
        <v>361</v>
      </c>
      <c r="C24" s="545"/>
    </row>
    <row r="25" spans="1:3" ht="13.2">
      <c r="A25" s="543">
        <f>FireTests!C23</f>
        <v>0</v>
      </c>
      <c r="B25" s="546" t="s">
        <v>313</v>
      </c>
      <c r="C25" s="545" t="str">
        <f>FireTests!D23</f>
        <v>optional, e.g. priorities, expected results, stop in case of failed results,...…</v>
      </c>
    </row>
    <row r="26" spans="1:3" ht="13.2">
      <c r="A26" s="543" t="str">
        <f>FireTests!C43</f>
        <v xml:space="preserve"> 0 m²</v>
      </c>
      <c r="B26" s="544" t="s">
        <v>306</v>
      </c>
      <c r="C26" s="545"/>
    </row>
    <row r="27" spans="1:3" ht="13.2">
      <c r="A27" s="543">
        <f>FireTests!C28</f>
        <v>0</v>
      </c>
      <c r="B27" s="544" t="str">
        <f>"Kind of Infill 1: "&amp;FireTests!B28&amp;""</f>
        <v>Kind of Infill 1: - Make a choice -</v>
      </c>
      <c r="C27" s="545"/>
    </row>
    <row r="28" spans="1:3" ht="13.2">
      <c r="A28" s="543">
        <f>FireTests!C30</f>
        <v>0</v>
      </c>
      <c r="B28" s="544" t="str">
        <f>"Kind of Infill 2: "&amp;FireTests!B30&amp;""</f>
        <v>Kind of Infill 2: - Make a choice -</v>
      </c>
      <c r="C28" s="545"/>
    </row>
    <row r="29" spans="1:3" ht="13.2">
      <c r="A29" s="543">
        <f>IF(FireTests!C37="",FireTests!D37,FireTests!C37)</f>
        <v>0</v>
      </c>
      <c r="B29" s="549" t="s">
        <v>384</v>
      </c>
      <c r="C29" s="545"/>
    </row>
    <row r="30" spans="1:3" ht="13.2">
      <c r="A30" s="543" t="str">
        <f>IF(FireTests!C38="",FireTests!D38,FireTests!C38)</f>
        <v/>
      </c>
      <c r="B30" s="549" t="s">
        <v>413</v>
      </c>
      <c r="C30" s="545"/>
    </row>
    <row r="31" spans="1:3" ht="13.2">
      <c r="A31" s="543" t="str">
        <f>IF(FireTests!C39="",FireTests!D39,FireTests!C39)</f>
        <v/>
      </c>
      <c r="B31" s="550" t="s">
        <v>326</v>
      </c>
      <c r="C31" s="545"/>
    </row>
    <row r="32" spans="1:3" ht="13.2">
      <c r="A32" s="543">
        <f>IF(FireTests!C40="",FireTests!D40,FireTests!C40)</f>
        <v>0</v>
      </c>
      <c r="B32" s="550" t="s">
        <v>323</v>
      </c>
      <c r="C32" s="545"/>
    </row>
    <row r="33" spans="1:3" ht="13.2">
      <c r="A33" s="543" t="str">
        <f>FireTests!C33</f>
        <v>- Make a choice -</v>
      </c>
      <c r="B33" s="549" t="s">
        <v>414</v>
      </c>
      <c r="C33" s="545"/>
    </row>
    <row r="34" spans="1:3" ht="13.2">
      <c r="A34" s="543" t="str">
        <f>FireTests!C47</f>
        <v>- Make a choice -</v>
      </c>
      <c r="B34" s="551" t="s">
        <v>352</v>
      </c>
      <c r="C34" s="545"/>
    </row>
    <row r="35" spans="1:3" ht="13.2">
      <c r="A35" s="543">
        <f>FireTests!C49</f>
        <v>0</v>
      </c>
      <c r="B35" s="544" t="str">
        <f>FireTests!B48</f>
        <v xml:space="preserve">Range of total mass (kg/m²)     </v>
      </c>
      <c r="C35" s="545"/>
    </row>
    <row r="36" spans="1:3" ht="13.2">
      <c r="A36" s="543">
        <f>FireTests!D49</f>
        <v>0</v>
      </c>
      <c r="B36" s="552" t="s">
        <v>358</v>
      </c>
      <c r="C36" s="545"/>
    </row>
    <row r="37" spans="1:3" ht="13.2">
      <c r="A37" s="543">
        <f>FireTests!C51</f>
        <v>0</v>
      </c>
      <c r="B37" s="544" t="str">
        <f>FireTests!B50</f>
        <v xml:space="preserve">Range of total thickness (mm)    </v>
      </c>
      <c r="C37" s="545"/>
    </row>
    <row r="38" spans="1:3" ht="13.2">
      <c r="A38" s="543">
        <f>FireTests!D51</f>
        <v>0</v>
      </c>
      <c r="B38" s="552" t="s">
        <v>357</v>
      </c>
      <c r="C38" s="545"/>
    </row>
    <row r="39" spans="1:3" ht="13.2">
      <c r="A39" s="553" t="str">
        <f>IF(FireTests!C17=CONFIG!Q6,FireTests!D17,FireTests!C17)</f>
        <v>- Make a choice -</v>
      </c>
      <c r="B39" s="554" t="str">
        <f>FireTests!B17</f>
        <v>Substrate for testing of samples</v>
      </c>
      <c r="C39" s="545" t="s">
        <v>570</v>
      </c>
    </row>
    <row r="40" spans="1:3" ht="13.2">
      <c r="A40" s="553" t="str">
        <f>FireTests!E17</f>
        <v>Euroclass A2</v>
      </c>
      <c r="B40" s="554" t="s">
        <v>332</v>
      </c>
      <c r="C40" s="545"/>
    </row>
    <row r="41" spans="1:3" ht="13.2">
      <c r="A41" s="543" t="str">
        <f>IF(FireTests!C55="","-",FireTests!C55)</f>
        <v>-</v>
      </c>
      <c r="B41" s="549" t="s">
        <v>334</v>
      </c>
      <c r="C41" s="545"/>
    </row>
    <row r="42" spans="1:3" ht="13.2">
      <c r="A42" s="543" t="str">
        <f>IF(FireTests!C56="","-",FireTests!C56)</f>
        <v>-</v>
      </c>
      <c r="B42" s="549" t="s">
        <v>333</v>
      </c>
      <c r="C42" s="545"/>
    </row>
    <row r="43" spans="1:3" ht="13.2">
      <c r="A43" s="543" t="str">
        <f>FireTests!C60</f>
        <v/>
      </c>
      <c r="B43" s="546" t="s">
        <v>407</v>
      </c>
      <c r="C43" s="545"/>
    </row>
    <row r="44" spans="1:3" ht="13.2">
      <c r="A44" s="543" t="str">
        <f>FireTests!D60</f>
        <v/>
      </c>
      <c r="B44" s="546" t="s">
        <v>411</v>
      </c>
      <c r="C44" s="545"/>
    </row>
    <row r="45" spans="1:3" ht="13.8" thickBot="1">
      <c r="A45" s="543">
        <f>FireTests!C61</f>
        <v>0</v>
      </c>
      <c r="B45" s="546" t="s">
        <v>408</v>
      </c>
      <c r="C45" s="545"/>
    </row>
    <row r="46" spans="1:3" ht="13.8" thickBot="1">
      <c r="A46" s="543">
        <f>FireTests!D61</f>
        <v>0</v>
      </c>
      <c r="B46" s="555" t="s">
        <v>411</v>
      </c>
      <c r="C46" s="545"/>
    </row>
    <row r="47" spans="1:3" ht="13.2">
      <c r="A47" s="543" t="str">
        <f>FireTests!C63</f>
        <v>- Choose a language -</v>
      </c>
      <c r="B47" s="546" t="s">
        <v>370</v>
      </c>
      <c r="C47" s="545"/>
    </row>
    <row r="48" spans="1:3" ht="13.2">
      <c r="A48" s="543" t="str">
        <f>FireTests!C64</f>
        <v>- Make a choice -</v>
      </c>
      <c r="B48" s="549" t="s">
        <v>371</v>
      </c>
      <c r="C48" s="545"/>
    </row>
    <row r="49" spans="1:3" ht="13.2">
      <c r="A49" s="543">
        <f>FireTests!C65</f>
        <v>0</v>
      </c>
      <c r="B49" s="546" t="s">
        <v>378</v>
      </c>
      <c r="C49" s="545"/>
    </row>
    <row r="50" spans="1:3" ht="13.2">
      <c r="A50" s="543">
        <f>FireTests!C66</f>
        <v>0</v>
      </c>
      <c r="B50" s="556" t="s">
        <v>379</v>
      </c>
      <c r="C50" s="545"/>
    </row>
    <row r="51" spans="1:3" ht="13.2">
      <c r="A51" s="543">
        <f>FireTests!C67</f>
        <v>0</v>
      </c>
      <c r="B51" s="556" t="s">
        <v>380</v>
      </c>
      <c r="C51" s="545"/>
    </row>
    <row r="52" spans="1:3" ht="26.4">
      <c r="A52" s="557" t="str">
        <f>"Use surface: "&amp;A7&amp;CHAR(10)&amp;"Backing layers: "&amp;A17&amp;" -"&amp;A18</f>
        <v>Use surface: 
Backing layers:  -</v>
      </c>
      <c r="B52" s="551" t="s">
        <v>514</v>
      </c>
      <c r="C52" s="558"/>
    </row>
    <row r="53" spans="1:3" ht="13.2">
      <c r="A53" s="559" t="str">
        <f>FireTests!C21</f>
        <v>- Make a choice -</v>
      </c>
      <c r="B53" s="560" t="str">
        <f>FireTests!B21</f>
        <v>Targeted fire classification</v>
      </c>
      <c r="C53" s="545"/>
    </row>
    <row r="54" spans="1:3" ht="13.2">
      <c r="A54" s="561" t="str">
        <f>FireTests!C22</f>
        <v>- Make a choice -</v>
      </c>
      <c r="B54" s="562" t="str">
        <f>FireTests!B22</f>
        <v>Stop testing in case of failed results?</v>
      </c>
      <c r="C54" s="545"/>
    </row>
    <row r="55" spans="1:3" ht="13.2">
      <c r="A55" s="561">
        <f>FireTests!C54</f>
        <v>0</v>
      </c>
      <c r="B55" s="562" t="str">
        <f>FireTests!B54</f>
        <v>Intended end-use application(s)</v>
      </c>
      <c r="C55" s="545"/>
    </row>
    <row r="56" spans="1:3" ht="13.2">
      <c r="A56" s="563">
        <f>'General Info'!C33</f>
        <v>0</v>
      </c>
      <c r="B56" s="564" t="s">
        <v>569</v>
      </c>
      <c r="C56" s="545"/>
    </row>
    <row r="57" spans="1:3" ht="13.2">
      <c r="A57" s="565" t="str">
        <f>IF(FireTests!D63=CONFIG!K32,"N/A",FireTests!D63)</f>
        <v>N/A</v>
      </c>
      <c r="B57" s="564" t="s">
        <v>571</v>
      </c>
      <c r="C57" s="545"/>
    </row>
  </sheetData>
  <sheetProtection algorithmName="SHA-512" hashValue="ZJl5JKYECjvn9ZVacjIwND9Onu/0dNAjQwPwza8iCfH2fdpzlqnh0tWZzbhSi3nFUWca7PynLUnaew0qMJ9Hzw==" saltValue="nvR/dTZ/jJHccPuVhV77yA==" spinCount="100000" sheet="1" formatCells="0" formatColumns="0" formatRows="0"/>
  <conditionalFormatting sqref="B14:B16">
    <cfRule type="expression" priority="14" dxfId="0">
      <formula>'Basic&amp;UseTests'!$C$24="x"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68cdf1d8-3c0d-4d29-8ea1-74b0879fcf8c}">
  <sheetPr codeName="Sheet10"/>
  <dimension ref="A1:Z88"/>
  <sheetViews>
    <sheetView zoomScale="80" zoomScaleNormal="80" zoomScaleSheetLayoutView="50" workbookViewId="0" topLeftCell="A12">
      <selection pane="topLeft" activeCell="A43" sqref="A43"/>
    </sheetView>
  </sheetViews>
  <sheetFormatPr defaultColWidth="8.88428571428571" defaultRowHeight="13.2"/>
  <cols>
    <col min="1" max="1" width="27.2857142857143" style="29" customWidth="1"/>
    <col min="2" max="2" width="44.4285714285714" style="29" customWidth="1"/>
    <col min="3" max="8" width="8.85714285714286" style="29"/>
    <col min="9" max="10" width="8.85714285714286" style="1"/>
    <col min="11" max="15" width="8.85714285714286" style="29"/>
    <col min="16" max="16" width="15.1428571428571" style="29" customWidth="1"/>
    <col min="17" max="17" width="11.4285714285714" style="29" customWidth="1"/>
    <col min="18" max="18" width="12.2857142857143" style="29" customWidth="1"/>
    <col min="19" max="19" width="11.5714285714286" style="29" customWidth="1"/>
    <col min="20" max="21" width="14.7142857142857" style="29" customWidth="1"/>
    <col min="22" max="22" width="15.2857142857143" style="29" customWidth="1"/>
    <col min="23" max="23" width="8.85714285714286" style="29" customWidth="1"/>
    <col min="24" max="24" width="8.71428571428571" style="29" customWidth="1"/>
    <col min="25" max="25" width="19.5714285714286" style="29" customWidth="1"/>
    <col min="26" max="26" width="46.2857142857143" style="29" customWidth="1"/>
    <col min="27" max="16384" width="8.85714285714286" style="29"/>
  </cols>
  <sheetData>
    <row r="1" spans="1:2" ht="41.4" customHeight="1">
      <c r="A1" s="336" t="s">
        <v>437</v>
      </c>
      <c r="B1" s="337"/>
    </row>
    <row r="2" spans="16:16" ht="13.2">
      <c r="P2" s="61" t="s">
        <v>324</v>
      </c>
    </row>
    <row r="3" spans="9:17" ht="13.2">
      <c r="I3" s="30"/>
      <c r="J3" s="30"/>
      <c r="P3" s="188" t="s">
        <v>325</v>
      </c>
      <c r="Q3" s="188" t="s">
        <v>325</v>
      </c>
    </row>
    <row r="4" spans="1:17" ht="13.2">
      <c r="A4" s="31" t="s">
        <v>52</v>
      </c>
      <c r="B4" s="32">
        <v>4000</v>
      </c>
      <c r="C4" s="32">
        <v>12000</v>
      </c>
      <c r="E4" s="33">
        <v>100</v>
      </c>
      <c r="I4" s="30" t="s">
        <v>54</v>
      </c>
      <c r="J4" s="30"/>
      <c r="P4" s="186" t="s">
        <v>322</v>
      </c>
      <c r="Q4" s="185" t="s">
        <v>327</v>
      </c>
    </row>
    <row r="5" spans="1:17" ht="13.2">
      <c r="A5" s="31" t="s">
        <v>53</v>
      </c>
      <c r="B5" s="32">
        <v>5000</v>
      </c>
      <c r="C5" s="32">
        <v>20000</v>
      </c>
      <c r="E5" s="33">
        <v>500</v>
      </c>
      <c r="H5" s="34"/>
      <c r="I5" s="35">
        <v>5</v>
      </c>
      <c r="J5" s="35">
        <v>5</v>
      </c>
      <c r="P5" s="186" t="s">
        <v>326</v>
      </c>
      <c r="Q5" s="185" t="s">
        <v>328</v>
      </c>
    </row>
    <row r="6" spans="8:17" ht="13.8" thickBot="1">
      <c r="H6" s="36"/>
      <c r="I6" s="35">
        <v>4.5</v>
      </c>
      <c r="J6" s="37" t="s">
        <v>55</v>
      </c>
      <c r="P6" s="187" t="s">
        <v>323</v>
      </c>
      <c r="Q6" s="185" t="s">
        <v>329</v>
      </c>
    </row>
    <row r="7" spans="1:16" ht="13.2">
      <c r="A7" s="38" t="s">
        <v>75</v>
      </c>
      <c r="B7" s="39" t="s">
        <v>325</v>
      </c>
      <c r="E7" s="40" t="s">
        <v>77</v>
      </c>
      <c r="H7" s="34"/>
      <c r="I7" s="35">
        <v>4</v>
      </c>
      <c r="J7" s="35">
        <v>4</v>
      </c>
      <c r="P7" s="189" t="s">
        <v>325</v>
      </c>
    </row>
    <row r="8" spans="1:16" ht="13.2">
      <c r="A8" s="41"/>
      <c r="B8" s="17" t="s">
        <v>215</v>
      </c>
      <c r="E8" s="40" t="s">
        <v>0</v>
      </c>
      <c r="H8" s="42"/>
      <c r="I8" s="35">
        <v>3.5</v>
      </c>
      <c r="J8" s="43" t="s">
        <v>56</v>
      </c>
      <c r="P8" s="186" t="s">
        <v>178</v>
      </c>
    </row>
    <row r="9" spans="1:16" ht="13.2">
      <c r="A9" s="41" t="s">
        <v>40</v>
      </c>
      <c r="B9" s="44" t="s">
        <v>192</v>
      </c>
      <c r="H9" s="34"/>
      <c r="I9" s="35">
        <v>3</v>
      </c>
      <c r="J9" s="35">
        <v>3</v>
      </c>
      <c r="P9" s="186" t="s">
        <v>179</v>
      </c>
    </row>
    <row r="10" spans="1:16" ht="13.2">
      <c r="A10" s="41"/>
      <c r="B10" s="44" t="s">
        <v>193</v>
      </c>
      <c r="H10" s="42"/>
      <c r="I10" s="35">
        <v>2.5</v>
      </c>
      <c r="J10" s="43" t="s">
        <v>57</v>
      </c>
      <c r="P10" s="186"/>
    </row>
    <row r="11" spans="1:16" ht="13.2">
      <c r="A11" s="41"/>
      <c r="B11" s="44" t="s">
        <v>194</v>
      </c>
      <c r="E11" s="68" t="s">
        <v>325</v>
      </c>
      <c r="H11" s="34"/>
      <c r="I11" s="35">
        <v>2</v>
      </c>
      <c r="J11" s="35">
        <v>2</v>
      </c>
      <c r="P11" s="187"/>
    </row>
    <row r="12" spans="1:10" ht="13.2">
      <c r="A12" s="45" t="s">
        <v>41</v>
      </c>
      <c r="B12" s="44" t="s">
        <v>195</v>
      </c>
      <c r="E12" s="29" t="s">
        <v>52</v>
      </c>
      <c r="H12" s="46"/>
      <c r="I12" s="35">
        <v>1.5</v>
      </c>
      <c r="J12" s="47" t="s">
        <v>58</v>
      </c>
    </row>
    <row r="13" spans="1:25" ht="13.2">
      <c r="A13" s="41"/>
      <c r="B13" s="44" t="s">
        <v>197</v>
      </c>
      <c r="E13" s="29" t="s">
        <v>53</v>
      </c>
      <c r="H13" s="34"/>
      <c r="I13" s="35">
        <v>1</v>
      </c>
      <c r="J13" s="35">
        <v>1</v>
      </c>
      <c r="P13" s="98" t="s">
        <v>225</v>
      </c>
      <c r="Q13" s="99"/>
      <c r="R13" s="100"/>
      <c r="S13" s="100"/>
      <c r="T13" s="100"/>
      <c r="U13" s="100"/>
      <c r="V13" s="100"/>
      <c r="W13" s="100"/>
      <c r="X13" s="101"/>
      <c r="Y13" s="101"/>
    </row>
    <row r="14" spans="1:25" ht="13.2">
      <c r="A14" s="41"/>
      <c r="B14" s="44" t="s">
        <v>196</v>
      </c>
      <c r="P14" s="102"/>
      <c r="Q14" s="103"/>
      <c r="R14" s="104" t="s">
        <v>226</v>
      </c>
      <c r="S14" s="105" t="s">
        <v>227</v>
      </c>
      <c r="T14" s="105"/>
      <c r="U14" s="105"/>
      <c r="V14" s="103"/>
      <c r="W14" s="103"/>
      <c r="X14" s="94"/>
      <c r="Y14" s="94"/>
    </row>
    <row r="15" spans="1:25" ht="14.4">
      <c r="A15" s="41" t="s">
        <v>42</v>
      </c>
      <c r="B15" s="17" t="s">
        <v>216</v>
      </c>
      <c r="I15" s="48" t="s">
        <v>60</v>
      </c>
      <c r="J15" s="49"/>
      <c r="K15" s="50"/>
      <c r="L15" s="51"/>
      <c r="P15" s="102"/>
      <c r="Q15" s="103"/>
      <c r="R15" s="112" t="str">
        <f>IF(ISNUMBER(SEARCH("pile carpet",'General Info'!C47)),"pile carpet",IF(ISNUMBER(SEARCH("flat",'General Info'!C47)),"flat needled",IF(ISNUMBER(SEARCH("B1",'General Info'!C47)),"pile needled B1",IF(ISNUMBER(SEARCH("B2",'General Info'!C47)),"pile needled B2",IF(ISNUMBER(SEARCH("B3",'General Info'!C47)),"pile needled B3",IF(ISNUMBER(SEARCH("without",'General Info'!C47)),"without pile",IF(ISNUMBER(SEARCH("flocked",'General Info'!C47)),"flocked","welke soort?")))))))</f>
        <v>welke soort?</v>
      </c>
      <c r="S15" s="105" t="e">
        <f>MATCH(R15,P18:Y18,0)</f>
        <v>#N/A</v>
      </c>
      <c r="T15" s="105"/>
      <c r="U15" s="105" t="str">
        <f>IF(ISNUMBER(SEARCH("pile carpet",'General Info'!C47)),"pile carpet",IF(ISNUMBER(SEARCH("flat",'General Info'!C47)),"flat needled",IF(ISNUMBER(SEARCH("B1",'General Info'!C47)),"pile needled B1",IF(ISNUMBER(SEARCH("B2",'General Info'!C47)),"pile needled B2",IF(ISNUMBER(SEARCH("B3",'General Info'!C47)),"pile needled B3",IF(ISNUMBER(SEARCH("without",'General Info'!C47)),"without pile",IF(ISNUMBER(SEARCH("flocked",'General Info'!C47)),"flocked","welke soort?")))))))</f>
        <v>welke soort?</v>
      </c>
      <c r="V15" s="103"/>
      <c r="W15" s="103"/>
      <c r="X15" s="94"/>
      <c r="Y15" s="94"/>
    </row>
    <row r="16" spans="1:25" ht="13.8" thickBot="1">
      <c r="A16" s="52"/>
      <c r="B16" s="18" t="s">
        <v>16</v>
      </c>
      <c r="E16" s="68" t="s">
        <v>474</v>
      </c>
      <c r="I16" s="53" t="s">
        <v>59</v>
      </c>
      <c r="J16" s="53"/>
      <c r="K16" s="54"/>
      <c r="P16" s="102"/>
      <c r="Q16" s="103"/>
      <c r="R16" s="103" t="str">
        <f>IF(ISNUMBER(SEARCH("Yes",'General Info'!C49)),"tiles","geen tiles")</f>
        <v>geen tiles</v>
      </c>
      <c r="S16" s="103" t="e">
        <f>MATCH(R16,P18:Y18,0)</f>
        <v>#N/A</v>
      </c>
      <c r="T16" s="103"/>
      <c r="U16" s="103"/>
      <c r="V16" s="103"/>
      <c r="W16" s="103"/>
      <c r="X16" s="94"/>
      <c r="Y16" s="94"/>
    </row>
    <row r="17" spans="2:25" ht="13.8" thickBot="1">
      <c r="B17" s="12"/>
      <c r="E17" s="29" t="s">
        <v>286</v>
      </c>
      <c r="I17" s="53" t="s">
        <v>63</v>
      </c>
      <c r="J17" s="53"/>
      <c r="K17" s="54"/>
      <c r="P17" s="102"/>
      <c r="Q17" s="103"/>
      <c r="R17" s="103"/>
      <c r="S17" s="103"/>
      <c r="T17" s="103"/>
      <c r="U17" s="103"/>
      <c r="V17" s="103"/>
      <c r="W17" s="103"/>
      <c r="X17" s="94"/>
      <c r="Y17" s="94"/>
    </row>
    <row r="18" spans="1:26" ht="13.2">
      <c r="A18" s="38" t="s">
        <v>76</v>
      </c>
      <c r="B18" s="55" t="s">
        <v>325</v>
      </c>
      <c r="I18" s="53"/>
      <c r="J18" s="53"/>
      <c r="K18" s="54"/>
      <c r="P18" t="s">
        <v>285</v>
      </c>
      <c r="Q18" t="s">
        <v>229</v>
      </c>
      <c r="R18" t="s">
        <v>230</v>
      </c>
      <c r="S18" t="s">
        <v>231</v>
      </c>
      <c r="T18" t="s">
        <v>393</v>
      </c>
      <c r="U18" s="270" t="s">
        <v>394</v>
      </c>
      <c r="V18" s="270" t="s">
        <v>395</v>
      </c>
      <c r="W18" t="s">
        <v>232</v>
      </c>
      <c r="X18" t="s">
        <v>233</v>
      </c>
      <c r="Y18" s="107"/>
      <c r="Z18" s="108" t="s">
        <v>234</v>
      </c>
    </row>
    <row r="19" spans="1:26" ht="13.2">
      <c r="A19" s="41"/>
      <c r="B19" s="56" t="s">
        <v>179</v>
      </c>
      <c r="I19" s="53"/>
      <c r="J19" s="53"/>
      <c r="K19" s="54"/>
      <c r="P19" t="s">
        <v>283</v>
      </c>
      <c r="Q19" s="117" t="s">
        <v>0</v>
      </c>
      <c r="R19" s="117" t="s">
        <v>0</v>
      </c>
      <c r="S19" s="117" t="s">
        <v>0</v>
      </c>
      <c r="T19" s="117" t="s">
        <v>0</v>
      </c>
      <c r="U19" s="117" t="s">
        <v>0</v>
      </c>
      <c r="V19" s="117" t="s">
        <v>0</v>
      </c>
      <c r="W19" s="117" t="s">
        <v>0</v>
      </c>
      <c r="X19" s="117" t="s">
        <v>0</v>
      </c>
      <c r="Y19" s="117" t="s">
        <v>0</v>
      </c>
      <c r="Z19" s="117" t="s">
        <v>0</v>
      </c>
    </row>
    <row r="20" spans="1:26" ht="14.4" thickBot="1">
      <c r="A20" s="52"/>
      <c r="B20" s="57" t="s">
        <v>178</v>
      </c>
      <c r="E20" s="29" t="s">
        <v>298</v>
      </c>
      <c r="I20" s="53" t="s">
        <v>61</v>
      </c>
      <c r="J20" s="53"/>
      <c r="K20" s="58" t="s">
        <v>49</v>
      </c>
      <c r="P20" t="s">
        <v>263</v>
      </c>
      <c r="Q20" t="s">
        <v>286</v>
      </c>
      <c r="R20" t="s">
        <v>286</v>
      </c>
      <c r="S20" t="s">
        <v>286</v>
      </c>
      <c r="T20" t="s">
        <v>286</v>
      </c>
      <c r="U20" t="s">
        <v>286</v>
      </c>
      <c r="V20" t="s">
        <v>286</v>
      </c>
      <c r="W20" t="s">
        <v>286</v>
      </c>
      <c r="X20" s="117" t="s">
        <v>0</v>
      </c>
      <c r="Y20" s="107" t="s">
        <v>207</v>
      </c>
      <c r="Z20" s="107" t="s">
        <v>199</v>
      </c>
    </row>
    <row r="21" spans="1:26" ht="14.4" thickBot="1">
      <c r="A21" s="59" t="s">
        <v>39</v>
      </c>
      <c r="E21" s="29" t="s">
        <v>286</v>
      </c>
      <c r="I21" s="53" t="s">
        <v>62</v>
      </c>
      <c r="J21" s="53"/>
      <c r="K21" s="58" t="s">
        <v>50</v>
      </c>
      <c r="P21" t="s">
        <v>284</v>
      </c>
      <c r="Q21" s="117" t="s">
        <v>0</v>
      </c>
      <c r="R21" s="117" t="s">
        <v>0</v>
      </c>
      <c r="S21" s="117" t="s">
        <v>0</v>
      </c>
      <c r="T21" s="117" t="s">
        <v>0</v>
      </c>
      <c r="U21" s="117" t="s">
        <v>0</v>
      </c>
      <c r="V21" s="117" t="s">
        <v>0</v>
      </c>
      <c r="W21" s="117" t="s">
        <v>0</v>
      </c>
      <c r="X21" s="117" t="s">
        <v>0</v>
      </c>
      <c r="Y21" s="116" t="s">
        <v>179</v>
      </c>
      <c r="Z21" s="116" t="s">
        <v>179</v>
      </c>
    </row>
    <row r="22" spans="1:26" ht="13.2">
      <c r="A22" s="60" t="s">
        <v>43</v>
      </c>
      <c r="B22" s="39" t="s">
        <v>325</v>
      </c>
      <c r="G22" s="61"/>
      <c r="P22" t="s">
        <v>262</v>
      </c>
      <c r="Q22" t="s">
        <v>286</v>
      </c>
      <c r="R22" t="s">
        <v>286</v>
      </c>
      <c r="S22" t="s">
        <v>286</v>
      </c>
      <c r="T22" t="s">
        <v>286</v>
      </c>
      <c r="U22" t="s">
        <v>286</v>
      </c>
      <c r="V22" t="s">
        <v>286</v>
      </c>
      <c r="W22" t="s">
        <v>286</v>
      </c>
      <c r="X22" s="117" t="s">
        <v>0</v>
      </c>
      <c r="Y22" s="107" t="s">
        <v>189</v>
      </c>
      <c r="Z22" s="107" t="s">
        <v>206</v>
      </c>
    </row>
    <row r="23" spans="1:26" ht="13.2">
      <c r="A23" s="41"/>
      <c r="B23" s="62" t="s">
        <v>19</v>
      </c>
      <c r="P23" t="s">
        <v>261</v>
      </c>
      <c r="Q23" t="s">
        <v>286</v>
      </c>
      <c r="R23" t="s">
        <v>286</v>
      </c>
      <c r="S23" t="s">
        <v>286</v>
      </c>
      <c r="T23" t="s">
        <v>286</v>
      </c>
      <c r="U23" t="s">
        <v>286</v>
      </c>
      <c r="V23" t="s">
        <v>286</v>
      </c>
      <c r="W23" t="s">
        <v>286</v>
      </c>
      <c r="X23" s="117" t="s">
        <v>0</v>
      </c>
      <c r="Y23" s="107" t="s">
        <v>188</v>
      </c>
      <c r="Z23" s="107" t="s">
        <v>203</v>
      </c>
    </row>
    <row r="24" spans="1:26" ht="13.2">
      <c r="A24" s="41"/>
      <c r="B24" s="62" t="s">
        <v>20</v>
      </c>
      <c r="I24" s="1" t="s">
        <v>72</v>
      </c>
      <c r="K24" s="29" t="s">
        <v>64</v>
      </c>
      <c r="P24" t="s">
        <v>287</v>
      </c>
      <c r="Q24" s="117" t="s">
        <v>0</v>
      </c>
      <c r="R24" s="117" t="s">
        <v>0</v>
      </c>
      <c r="S24" s="117" t="s">
        <v>0</v>
      </c>
      <c r="T24" s="117" t="s">
        <v>0</v>
      </c>
      <c r="U24" s="117" t="s">
        <v>0</v>
      </c>
      <c r="V24" s="117" t="s">
        <v>0</v>
      </c>
      <c r="W24" t="s">
        <v>286</v>
      </c>
      <c r="X24" s="117" t="s">
        <v>0</v>
      </c>
      <c r="Y24" s="272" t="s">
        <v>245</v>
      </c>
      <c r="Z24" s="272" t="s">
        <v>246</v>
      </c>
    </row>
    <row r="25" spans="1:26" ht="13.2">
      <c r="A25" s="41"/>
      <c r="B25" s="62" t="s">
        <v>21</v>
      </c>
      <c r="I25" s="1" t="s">
        <v>73</v>
      </c>
      <c r="K25" s="29" t="s">
        <v>65</v>
      </c>
      <c r="P25" t="s">
        <v>288</v>
      </c>
      <c r="Q25" s="117" t="s">
        <v>0</v>
      </c>
      <c r="R25" s="117" t="s">
        <v>0</v>
      </c>
      <c r="S25" s="117" t="s">
        <v>0</v>
      </c>
      <c r="T25" s="117" t="s">
        <v>0</v>
      </c>
      <c r="U25" s="117" t="s">
        <v>0</v>
      </c>
      <c r="V25" s="117" t="s">
        <v>0</v>
      </c>
      <c r="W25" t="s">
        <v>286</v>
      </c>
      <c r="X25" s="117" t="s">
        <v>0</v>
      </c>
      <c r="Y25" s="272"/>
      <c r="Z25" s="272" t="s">
        <v>247</v>
      </c>
    </row>
    <row r="26" spans="1:26" ht="13.2">
      <c r="A26" s="41"/>
      <c r="B26" s="62" t="s">
        <v>22</v>
      </c>
      <c r="E26" s="5"/>
      <c r="F26" s="5"/>
      <c r="G26" s="5"/>
      <c r="H26" s="5"/>
      <c r="P26" t="s">
        <v>289</v>
      </c>
      <c r="Q26" s="117" t="s">
        <v>0</v>
      </c>
      <c r="R26" s="117" t="s">
        <v>0</v>
      </c>
      <c r="S26" s="117" t="s">
        <v>0</v>
      </c>
      <c r="T26" s="117" t="s">
        <v>0</v>
      </c>
      <c r="U26" s="117" t="s">
        <v>0</v>
      </c>
      <c r="V26" s="117" t="s">
        <v>0</v>
      </c>
      <c r="W26" t="s">
        <v>286</v>
      </c>
      <c r="X26" s="117" t="s">
        <v>0</v>
      </c>
      <c r="Y26" s="272"/>
      <c r="Z26" s="272" t="s">
        <v>248</v>
      </c>
    </row>
    <row r="27" spans="1:26" ht="13.2">
      <c r="A27" s="41"/>
      <c r="B27" s="62" t="s">
        <v>23</v>
      </c>
      <c r="D27" s="5"/>
      <c r="E27" s="5"/>
      <c r="F27" s="5"/>
      <c r="G27" s="5"/>
      <c r="H27" s="63"/>
      <c r="P27" t="s">
        <v>249</v>
      </c>
      <c r="Q27" t="s">
        <v>286</v>
      </c>
      <c r="R27" t="s">
        <v>286</v>
      </c>
      <c r="S27" t="s">
        <v>286</v>
      </c>
      <c r="T27" s="270" t="s">
        <v>286</v>
      </c>
      <c r="U27" t="s">
        <v>286</v>
      </c>
      <c r="V27" t="s">
        <v>286</v>
      </c>
      <c r="W27" t="s">
        <v>286</v>
      </c>
      <c r="X27" s="117" t="s">
        <v>0</v>
      </c>
      <c r="Y27" s="109" t="s">
        <v>17</v>
      </c>
      <c r="Z27" s="109" t="s">
        <v>140</v>
      </c>
    </row>
    <row r="28" spans="1:26" ht="13.8" thickBot="1">
      <c r="A28" s="52"/>
      <c r="B28" s="64" t="s">
        <v>16</v>
      </c>
      <c r="E28" s="65" t="s">
        <v>78</v>
      </c>
      <c r="F28" s="66"/>
      <c r="G28" s="66"/>
      <c r="H28" s="67"/>
      <c r="K28" s="68" t="s">
        <v>74</v>
      </c>
      <c r="P28" t="s">
        <v>269</v>
      </c>
      <c r="Q28" t="s">
        <v>286</v>
      </c>
      <c r="R28" s="117" t="s">
        <v>0</v>
      </c>
      <c r="S28" s="117" t="s">
        <v>0</v>
      </c>
      <c r="T28" s="211" t="s">
        <v>0</v>
      </c>
      <c r="U28" t="s">
        <v>286</v>
      </c>
      <c r="V28" t="s">
        <v>286</v>
      </c>
      <c r="W28" s="117" t="s">
        <v>0</v>
      </c>
      <c r="X28" s="117" t="s">
        <v>0</v>
      </c>
      <c r="Y28" s="109" t="s">
        <v>17</v>
      </c>
      <c r="Z28" s="109" t="s">
        <v>139</v>
      </c>
    </row>
    <row r="29" spans="2:26" ht="13.8" thickBot="1">
      <c r="B29" s="62"/>
      <c r="E29" s="69" t="s">
        <v>79</v>
      </c>
      <c r="F29" s="70" t="s">
        <v>80</v>
      </c>
      <c r="G29" s="70" t="s">
        <v>81</v>
      </c>
      <c r="H29" s="71"/>
      <c r="K29" s="8" t="s">
        <v>167</v>
      </c>
      <c r="P29" t="s">
        <v>268</v>
      </c>
      <c r="Q29" s="117" t="s">
        <v>0</v>
      </c>
      <c r="R29" s="117" t="s">
        <v>0</v>
      </c>
      <c r="S29" t="s">
        <v>286</v>
      </c>
      <c r="T29" s="211" t="s">
        <v>0</v>
      </c>
      <c r="U29" t="s">
        <v>286</v>
      </c>
      <c r="V29" t="s">
        <v>286</v>
      </c>
      <c r="W29" s="117" t="s">
        <v>0</v>
      </c>
      <c r="X29" s="117" t="s">
        <v>0</v>
      </c>
      <c r="Y29" s="273" t="s">
        <v>147</v>
      </c>
      <c r="Z29" s="273" t="s">
        <v>223</v>
      </c>
    </row>
    <row r="30" spans="1:26" ht="13.2">
      <c r="A30" s="72" t="s">
        <v>44</v>
      </c>
      <c r="B30" s="39" t="s">
        <v>325</v>
      </c>
      <c r="E30" s="73">
        <v>0</v>
      </c>
      <c r="F30" s="74" t="s">
        <v>82</v>
      </c>
      <c r="G30" s="74" t="s">
        <v>83</v>
      </c>
      <c r="H30" s="75"/>
      <c r="K30" s="76" t="s">
        <v>168</v>
      </c>
      <c r="P30" t="s">
        <v>254</v>
      </c>
      <c r="Q30" t="s">
        <v>286</v>
      </c>
      <c r="R30" t="s">
        <v>286</v>
      </c>
      <c r="S30" t="s">
        <v>286</v>
      </c>
      <c r="T30" s="270" t="s">
        <v>286</v>
      </c>
      <c r="U30" t="s">
        <v>286</v>
      </c>
      <c r="V30" t="s">
        <v>286</v>
      </c>
      <c r="W30" t="s">
        <v>286</v>
      </c>
      <c r="X30" s="117" t="s">
        <v>0</v>
      </c>
      <c r="Y30" s="109" t="s">
        <v>142</v>
      </c>
      <c r="Z30" s="97" t="s">
        <v>138</v>
      </c>
    </row>
    <row r="31" spans="1:26" ht="13.2">
      <c r="A31" s="41"/>
      <c r="B31" s="62" t="s">
        <v>24</v>
      </c>
      <c r="E31" s="73">
        <v>1</v>
      </c>
      <c r="F31" s="74" t="s">
        <v>84</v>
      </c>
      <c r="G31" s="5" t="s">
        <v>85</v>
      </c>
      <c r="H31" s="75"/>
      <c r="P31" t="s">
        <v>255</v>
      </c>
      <c r="Q31" t="s">
        <v>286</v>
      </c>
      <c r="R31" s="117" t="s">
        <v>0</v>
      </c>
      <c r="S31" s="117" t="s">
        <v>0</v>
      </c>
      <c r="T31" s="211" t="s">
        <v>0</v>
      </c>
      <c r="U31" t="s">
        <v>286</v>
      </c>
      <c r="V31" t="s">
        <v>286</v>
      </c>
      <c r="W31" s="117" t="s">
        <v>0</v>
      </c>
      <c r="X31" s="117" t="s">
        <v>0</v>
      </c>
      <c r="Y31" s="109" t="s">
        <v>18</v>
      </c>
      <c r="Z31" s="97" t="s">
        <v>137</v>
      </c>
    </row>
    <row r="32" spans="1:26" ht="13.2">
      <c r="A32" s="41"/>
      <c r="B32" s="62" t="s">
        <v>26</v>
      </c>
      <c r="E32" s="73">
        <v>2</v>
      </c>
      <c r="F32" s="74" t="s">
        <v>86</v>
      </c>
      <c r="G32" s="5" t="s">
        <v>87</v>
      </c>
      <c r="H32" s="75"/>
      <c r="J32" s="68" t="s">
        <v>482</v>
      </c>
      <c r="K32" s="68" t="s">
        <v>483</v>
      </c>
      <c r="P32" t="s">
        <v>256</v>
      </c>
      <c r="Q32" t="s">
        <v>286</v>
      </c>
      <c r="R32" s="117" t="s">
        <v>0</v>
      </c>
      <c r="S32" s="117" t="s">
        <v>0</v>
      </c>
      <c r="T32" s="269" t="s">
        <v>0</v>
      </c>
      <c r="U32" t="s">
        <v>286</v>
      </c>
      <c r="V32" t="s">
        <v>286</v>
      </c>
      <c r="W32" s="117" t="s">
        <v>0</v>
      </c>
      <c r="X32" s="117" t="s">
        <v>0</v>
      </c>
      <c r="Y32" s="109" t="s">
        <v>17</v>
      </c>
      <c r="Z32" s="96" t="s">
        <v>235</v>
      </c>
    </row>
    <row r="33" spans="1:26" ht="13.2">
      <c r="A33" s="41"/>
      <c r="B33" s="62" t="s">
        <v>399</v>
      </c>
      <c r="E33" s="73">
        <v>3</v>
      </c>
      <c r="F33" s="74" t="s">
        <v>88</v>
      </c>
      <c r="G33" s="5" t="s">
        <v>89</v>
      </c>
      <c r="H33" s="75"/>
      <c r="J33" s="1" t="s">
        <v>211</v>
      </c>
      <c r="K33" s="1" t="s">
        <v>211</v>
      </c>
      <c r="P33" t="s">
        <v>257</v>
      </c>
      <c r="Q33" t="s">
        <v>286</v>
      </c>
      <c r="R33" s="117" t="s">
        <v>0</v>
      </c>
      <c r="S33" s="117" t="s">
        <v>0</v>
      </c>
      <c r="T33" s="117" t="s">
        <v>0</v>
      </c>
      <c r="U33" s="117" t="s">
        <v>0</v>
      </c>
      <c r="V33" s="117" t="s">
        <v>0</v>
      </c>
      <c r="W33" s="117" t="s">
        <v>0</v>
      </c>
      <c r="X33" s="117" t="s">
        <v>0</v>
      </c>
      <c r="Y33" s="109" t="s">
        <v>51</v>
      </c>
      <c r="Z33" s="61" t="s">
        <v>141</v>
      </c>
    </row>
    <row r="34" spans="1:26" ht="13.2">
      <c r="A34" s="41"/>
      <c r="B34" s="62" t="s">
        <v>25</v>
      </c>
      <c r="E34" s="73">
        <v>4</v>
      </c>
      <c r="F34" s="74" t="s">
        <v>90</v>
      </c>
      <c r="G34" s="5" t="s">
        <v>91</v>
      </c>
      <c r="H34" s="75"/>
      <c r="J34" s="1" t="s">
        <v>210</v>
      </c>
      <c r="K34" s="1" t="s">
        <v>210</v>
      </c>
      <c r="P34" t="s">
        <v>291</v>
      </c>
      <c r="Q34" t="s">
        <v>286</v>
      </c>
      <c r="R34" s="269" t="s">
        <v>286</v>
      </c>
      <c r="S34" s="117" t="s">
        <v>0</v>
      </c>
      <c r="T34" t="s">
        <v>286</v>
      </c>
      <c r="U34" t="s">
        <v>286</v>
      </c>
      <c r="V34" t="s">
        <v>286</v>
      </c>
      <c r="W34" s="117" t="s">
        <v>0</v>
      </c>
      <c r="X34" s="117" t="s">
        <v>0</v>
      </c>
      <c r="Y34" s="109" t="s">
        <v>149</v>
      </c>
      <c r="Z34" s="61" t="s">
        <v>281</v>
      </c>
    </row>
    <row r="35" spans="1:26" ht="13.2">
      <c r="A35" s="41"/>
      <c r="B35" s="274" t="s">
        <v>419</v>
      </c>
      <c r="E35" s="73">
        <v>5</v>
      </c>
      <c r="F35" s="74" t="s">
        <v>92</v>
      </c>
      <c r="G35" s="5" t="s">
        <v>93</v>
      </c>
      <c r="H35" s="75"/>
      <c r="J35" s="1" t="s">
        <v>212</v>
      </c>
      <c r="K35" s="1" t="s">
        <v>212</v>
      </c>
      <c r="P35" t="s">
        <v>251</v>
      </c>
      <c r="Q35" s="117" t="s">
        <v>0</v>
      </c>
      <c r="R35" s="117" t="s">
        <v>0</v>
      </c>
      <c r="S35" s="117" t="s">
        <v>0</v>
      </c>
      <c r="T35" s="117" t="s">
        <v>0</v>
      </c>
      <c r="U35" s="117" t="s">
        <v>0</v>
      </c>
      <c r="V35" s="117" t="s">
        <v>0</v>
      </c>
      <c r="W35" s="117" t="s">
        <v>0</v>
      </c>
      <c r="X35" t="s">
        <v>286</v>
      </c>
      <c r="Y35" s="109" t="s">
        <v>180</v>
      </c>
      <c r="Z35" s="97" t="s">
        <v>67</v>
      </c>
    </row>
    <row r="36" spans="1:26" ht="13.8" thickBot="1">
      <c r="A36" s="52"/>
      <c r="B36" s="64" t="s">
        <v>27</v>
      </c>
      <c r="E36" s="73">
        <v>6</v>
      </c>
      <c r="F36" s="74" t="s">
        <v>94</v>
      </c>
      <c r="G36" s="5" t="s">
        <v>170</v>
      </c>
      <c r="H36" s="75"/>
      <c r="J36" s="1" t="s">
        <v>331</v>
      </c>
      <c r="K36" s="1" t="s">
        <v>331</v>
      </c>
      <c r="P36" t="s">
        <v>271</v>
      </c>
      <c r="Q36" s="117" t="s">
        <v>0</v>
      </c>
      <c r="R36" t="s">
        <v>286</v>
      </c>
      <c r="S36" t="s">
        <v>286</v>
      </c>
      <c r="T36" s="117" t="s">
        <v>286</v>
      </c>
      <c r="U36" s="117" t="s">
        <v>0</v>
      </c>
      <c r="V36" s="117" t="s">
        <v>0</v>
      </c>
      <c r="W36" s="117" t="s">
        <v>0</v>
      </c>
      <c r="X36" s="117" t="s">
        <v>0</v>
      </c>
      <c r="Y36" s="109" t="s">
        <v>146</v>
      </c>
      <c r="Z36" s="97" t="s">
        <v>238</v>
      </c>
    </row>
    <row r="37" spans="1:26" ht="13.8" thickBot="1">
      <c r="A37" s="29" t="str">
        <f>IF('General Info'!C40=CONFIG!B20,"primary_backing_artificialturf","primary_backing_carpet")</f>
        <v>primary_backing_carpet</v>
      </c>
      <c r="B37" s="12" t="s">
        <v>580</v>
      </c>
      <c r="C37" s="29" t="s">
        <v>579</v>
      </c>
      <c r="E37" s="73">
        <v>7</v>
      </c>
      <c r="F37" s="74" t="s">
        <v>95</v>
      </c>
      <c r="G37" s="5" t="s">
        <v>96</v>
      </c>
      <c r="H37" s="75"/>
      <c r="P37" t="s">
        <v>272</v>
      </c>
      <c r="Q37" s="269" t="str">
        <f>IF(AND(OR('General Info'!C48="loop pile",'General Info'!C48="Structured cut &amp; loop pile"),AND('Basic&amp;UseTests'!C15&lt;&gt;J54,'Basic&amp;UseTests'!C15&lt;&gt;J55)),"x","-")</f>
        <v>-</v>
      </c>
      <c r="R37" s="117" t="s">
        <v>0</v>
      </c>
      <c r="S37" s="117" t="s">
        <v>0</v>
      </c>
      <c r="T37" s="117" t="s">
        <v>0</v>
      </c>
      <c r="U37" s="117" t="s">
        <v>0</v>
      </c>
      <c r="V37" s="117" t="s">
        <v>0</v>
      </c>
      <c r="W37" s="117" t="s">
        <v>0</v>
      </c>
      <c r="X37" s="117" t="s">
        <v>0</v>
      </c>
      <c r="Y37" s="109" t="s">
        <v>145</v>
      </c>
      <c r="Z37" s="97" t="s">
        <v>237</v>
      </c>
    </row>
    <row r="38" spans="1:26" ht="13.2">
      <c r="A38" s="72" t="s">
        <v>45</v>
      </c>
      <c r="B38" s="39" t="s">
        <v>473</v>
      </c>
      <c r="C38" s="68" t="s">
        <v>473</v>
      </c>
      <c r="E38" s="73">
        <v>8</v>
      </c>
      <c r="F38" s="74" t="s">
        <v>97</v>
      </c>
      <c r="G38" s="5" t="s">
        <v>98</v>
      </c>
      <c r="H38" s="75"/>
      <c r="J38" s="1" t="s">
        <v>388</v>
      </c>
      <c r="P38" t="s">
        <v>270</v>
      </c>
      <c r="Q38" s="269" t="str">
        <f>IF(AND(OR('General Info'!C48="cut pile",'General Info'!C48="Structured cut &amp; loop pile"),AND('Basic&amp;UseTests'!C15&lt;&gt;J54,'Basic&amp;UseTests'!C15&lt;&gt;CONFIG!J55)),"x","-")</f>
        <v>-</v>
      </c>
      <c r="R38" t="s">
        <v>286</v>
      </c>
      <c r="S38" t="s">
        <v>286</v>
      </c>
      <c r="T38" t="s">
        <v>286</v>
      </c>
      <c r="U38" t="s">
        <v>286</v>
      </c>
      <c r="V38" t="s">
        <v>286</v>
      </c>
      <c r="W38" t="str">
        <f>IF(AND('Basic&amp;UseTests'!C15&lt;&gt;J54,'Basic&amp;UseTests'!C15&lt;&gt;J55),"x","-")</f>
        <v>x</v>
      </c>
      <c r="X38" s="117" t="s">
        <v>0</v>
      </c>
      <c r="Y38" s="109" t="s">
        <v>144</v>
      </c>
      <c r="Z38" s="97" t="s">
        <v>236</v>
      </c>
    </row>
    <row r="39" spans="1:26" ht="13.2">
      <c r="A39" s="77" t="s">
        <v>46</v>
      </c>
      <c r="B39" s="62" t="s">
        <v>29</v>
      </c>
      <c r="C39" s="29" t="s">
        <v>19</v>
      </c>
      <c r="E39" s="73">
        <v>9</v>
      </c>
      <c r="F39" s="74" t="s">
        <v>99</v>
      </c>
      <c r="G39" s="5" t="s">
        <v>100</v>
      </c>
      <c r="H39" s="75"/>
      <c r="J39" s="209" t="s">
        <v>558</v>
      </c>
      <c r="P39" t="s">
        <v>258</v>
      </c>
      <c r="Q39" s="117" t="s">
        <v>0</v>
      </c>
      <c r="R39" s="117" t="s">
        <v>0</v>
      </c>
      <c r="S39" s="117" t="s">
        <v>0</v>
      </c>
      <c r="T39" s="117" t="s">
        <v>0</v>
      </c>
      <c r="U39" s="117" t="s">
        <v>0</v>
      </c>
      <c r="V39" s="117" t="s">
        <v>0</v>
      </c>
      <c r="W39" s="117" t="s">
        <v>0</v>
      </c>
      <c r="X39" t="s">
        <v>286</v>
      </c>
      <c r="Y39" s="110" t="s">
        <v>38</v>
      </c>
      <c r="Z39" s="106" t="s">
        <v>143</v>
      </c>
    </row>
    <row r="40" spans="1:26" ht="13.2">
      <c r="A40" s="41"/>
      <c r="B40" s="62" t="s">
        <v>2</v>
      </c>
      <c r="C40" s="29" t="s">
        <v>573</v>
      </c>
      <c r="E40" s="73">
        <v>10</v>
      </c>
      <c r="F40" s="74" t="s">
        <v>101</v>
      </c>
      <c r="G40" s="74" t="s">
        <v>102</v>
      </c>
      <c r="H40" s="75"/>
      <c r="J40" s="1" t="s">
        <v>389</v>
      </c>
      <c r="P40" t="s">
        <v>266</v>
      </c>
      <c r="Q40" s="117" t="s">
        <v>0</v>
      </c>
      <c r="R40" s="117" t="s">
        <v>0</v>
      </c>
      <c r="S40" s="117" t="s">
        <v>0</v>
      </c>
      <c r="T40" s="117" t="s">
        <v>0</v>
      </c>
      <c r="U40" s="117" t="s">
        <v>0</v>
      </c>
      <c r="V40" s="117" t="s">
        <v>0</v>
      </c>
      <c r="W40" s="117" t="s">
        <v>0</v>
      </c>
      <c r="X40" t="s">
        <v>286</v>
      </c>
      <c r="Y40" s="110" t="s">
        <v>136</v>
      </c>
      <c r="Z40" s="106" t="s">
        <v>154</v>
      </c>
    </row>
    <row r="41" spans="1:26" ht="13.8" thickBot="1">
      <c r="A41" s="52"/>
      <c r="B41" s="64" t="s">
        <v>28</v>
      </c>
      <c r="E41" s="73">
        <v>11</v>
      </c>
      <c r="F41" s="74" t="s">
        <v>103</v>
      </c>
      <c r="G41" s="74" t="s">
        <v>104</v>
      </c>
      <c r="H41" s="75"/>
      <c r="J41" s="1" t="s">
        <v>390</v>
      </c>
      <c r="P41" t="s">
        <v>267</v>
      </c>
      <c r="Q41" s="117" t="s">
        <v>0</v>
      </c>
      <c r="R41" s="210" t="str">
        <f>IF('Basic&amp;UseTests'!C16="yes","-","x")</f>
        <v>x</v>
      </c>
      <c r="S41" s="210" t="str">
        <f>IF('Basic&amp;UseTests'!C16="yes","-","x")</f>
        <v>x</v>
      </c>
      <c r="T41" s="210" t="str">
        <f>IF('Basic&amp;UseTests'!C16="yes","-","x")</f>
        <v>x</v>
      </c>
      <c r="U41" s="210" t="str">
        <f>IF('Basic&amp;UseTests'!C16="yes","-","x")</f>
        <v>x</v>
      </c>
      <c r="V41" s="210" t="str">
        <f>IF('Basic&amp;UseTests'!C16="yes","-","x")</f>
        <v>x</v>
      </c>
      <c r="W41" s="210" t="str">
        <f>IF('Basic&amp;UseTests'!C16="yes","-","x")</f>
        <v>x</v>
      </c>
      <c r="X41" s="117" t="s">
        <v>0</v>
      </c>
      <c r="Y41" s="110" t="s">
        <v>152</v>
      </c>
      <c r="Z41" s="106" t="s">
        <v>153</v>
      </c>
    </row>
    <row r="42" spans="1:26" ht="13.8" thickBot="1">
      <c r="A42" s="29" t="str">
        <f>IF('General Info'!C40=CONFIG!B20,"second_backing_artificialturf","second_backing_carpet")</f>
        <v>second_backing_carpet</v>
      </c>
      <c r="B42" s="12" t="s">
        <v>577</v>
      </c>
      <c r="C42" s="29" t="s">
        <v>578</v>
      </c>
      <c r="E42" s="73">
        <v>12</v>
      </c>
      <c r="F42" s="74" t="s">
        <v>105</v>
      </c>
      <c r="G42" s="74" t="s">
        <v>106</v>
      </c>
      <c r="H42" s="75"/>
      <c r="J42" s="1" t="s">
        <v>391</v>
      </c>
      <c r="P42" t="s">
        <v>259</v>
      </c>
      <c r="Q42" s="117" t="s">
        <v>0</v>
      </c>
      <c r="R42" t="s">
        <v>286</v>
      </c>
      <c r="S42" t="s">
        <v>286</v>
      </c>
      <c r="T42" t="s">
        <v>286</v>
      </c>
      <c r="U42" t="s">
        <v>286</v>
      </c>
      <c r="V42" t="s">
        <v>286</v>
      </c>
      <c r="W42" s="117" t="s">
        <v>0</v>
      </c>
      <c r="X42" s="117" t="s">
        <v>0</v>
      </c>
      <c r="Y42" s="109" t="s">
        <v>396</v>
      </c>
      <c r="Z42" s="97" t="s">
        <v>239</v>
      </c>
    </row>
    <row r="43" spans="1:26" ht="13.2">
      <c r="A43" s="72" t="s">
        <v>47</v>
      </c>
      <c r="B43" s="39" t="s">
        <v>473</v>
      </c>
      <c r="C43" s="68" t="s">
        <v>473</v>
      </c>
      <c r="E43" s="73">
        <v>13</v>
      </c>
      <c r="F43" s="74" t="s">
        <v>107</v>
      </c>
      <c r="G43" s="74" t="s">
        <v>108</v>
      </c>
      <c r="H43" s="75"/>
      <c r="P43" t="s">
        <v>250</v>
      </c>
      <c r="Q43" s="117" t="s">
        <v>0</v>
      </c>
      <c r="R43" s="117" t="s">
        <v>0</v>
      </c>
      <c r="S43" s="117" t="s">
        <v>0</v>
      </c>
      <c r="T43" s="117" t="s">
        <v>0</v>
      </c>
      <c r="U43" s="117" t="s">
        <v>0</v>
      </c>
      <c r="V43" s="117" t="s">
        <v>0</v>
      </c>
      <c r="W43" s="117" t="s">
        <v>0</v>
      </c>
      <c r="X43" s="117" t="s">
        <v>0</v>
      </c>
      <c r="Y43" s="109" t="s">
        <v>151</v>
      </c>
      <c r="Z43" s="97" t="s">
        <v>66</v>
      </c>
    </row>
    <row r="44" spans="1:26" ht="13.2">
      <c r="A44" s="41"/>
      <c r="B44" s="62" t="s">
        <v>1</v>
      </c>
      <c r="C44" s="29" t="s">
        <v>574</v>
      </c>
      <c r="E44" s="73">
        <v>14</v>
      </c>
      <c r="F44" s="74" t="s">
        <v>109</v>
      </c>
      <c r="G44" s="74" t="s">
        <v>110</v>
      </c>
      <c r="H44" s="75"/>
      <c r="P44" t="s">
        <v>274</v>
      </c>
      <c r="Q44" s="117" t="s">
        <v>0</v>
      </c>
      <c r="R44" s="117" t="s">
        <v>0</v>
      </c>
      <c r="S44" s="117" t="s">
        <v>0</v>
      </c>
      <c r="T44" s="117" t="s">
        <v>0</v>
      </c>
      <c r="U44" s="117" t="s">
        <v>0</v>
      </c>
      <c r="V44" s="117" t="s">
        <v>0</v>
      </c>
      <c r="W44" s="117" t="s">
        <v>0</v>
      </c>
      <c r="X44" s="117" t="s">
        <v>0</v>
      </c>
      <c r="Y44" s="109" t="s">
        <v>71</v>
      </c>
      <c r="Z44" s="97" t="s">
        <v>241</v>
      </c>
    </row>
    <row r="45" spans="1:26" ht="13.2">
      <c r="A45" s="41"/>
      <c r="B45" s="62" t="s">
        <v>3</v>
      </c>
      <c r="C45" s="29" t="s">
        <v>575</v>
      </c>
      <c r="E45" s="73">
        <v>15</v>
      </c>
      <c r="F45" s="74" t="s">
        <v>111</v>
      </c>
      <c r="G45" s="74" t="s">
        <v>112</v>
      </c>
      <c r="H45" s="75"/>
      <c r="J45" s="218" t="s">
        <v>405</v>
      </c>
      <c r="P45" t="s">
        <v>277</v>
      </c>
      <c r="Q45" s="117" t="s">
        <v>0</v>
      </c>
      <c r="R45" s="117" t="s">
        <v>0</v>
      </c>
      <c r="S45" s="117" t="s">
        <v>0</v>
      </c>
      <c r="T45" s="117" t="s">
        <v>0</v>
      </c>
      <c r="U45" s="117" t="s">
        <v>0</v>
      </c>
      <c r="V45" s="117" t="s">
        <v>0</v>
      </c>
      <c r="W45" s="117" t="s">
        <v>0</v>
      </c>
      <c r="X45" s="117" t="s">
        <v>0</v>
      </c>
      <c r="Y45" s="109" t="s">
        <v>71</v>
      </c>
      <c r="Z45" s="97" t="s">
        <v>240</v>
      </c>
    </row>
    <row r="46" spans="1:26" ht="13.2">
      <c r="A46" s="41"/>
      <c r="B46" s="62" t="s">
        <v>4</v>
      </c>
      <c r="C46" s="29" t="s">
        <v>576</v>
      </c>
      <c r="E46" s="73">
        <v>16</v>
      </c>
      <c r="F46" s="74" t="s">
        <v>113</v>
      </c>
      <c r="G46" s="74" t="s">
        <v>114</v>
      </c>
      <c r="H46" s="75"/>
      <c r="J46" s="209" t="s">
        <v>325</v>
      </c>
      <c r="P46" t="s">
        <v>252</v>
      </c>
      <c r="Q46" s="117" t="s">
        <v>0</v>
      </c>
      <c r="R46" s="117" t="s">
        <v>0</v>
      </c>
      <c r="S46" s="117" t="s">
        <v>0</v>
      </c>
      <c r="T46" s="117" t="s">
        <v>0</v>
      </c>
      <c r="U46" s="117" t="s">
        <v>0</v>
      </c>
      <c r="V46" s="117" t="s">
        <v>0</v>
      </c>
      <c r="W46" s="117" t="s">
        <v>0</v>
      </c>
      <c r="X46" s="117" t="s">
        <v>0</v>
      </c>
      <c r="Y46" s="109" t="s">
        <v>69</v>
      </c>
      <c r="Z46" s="97" t="s">
        <v>68</v>
      </c>
    </row>
    <row r="47" spans="1:26" ht="13.2">
      <c r="A47" s="41"/>
      <c r="B47" s="62" t="s">
        <v>5</v>
      </c>
      <c r="E47" s="73">
        <v>17</v>
      </c>
      <c r="F47" s="74" t="s">
        <v>115</v>
      </c>
      <c r="G47" s="74" t="s">
        <v>116</v>
      </c>
      <c r="H47" s="75"/>
      <c r="J47" s="194" t="s">
        <v>367</v>
      </c>
      <c r="P47" t="s">
        <v>253</v>
      </c>
      <c r="Q47" s="117" t="s">
        <v>0</v>
      </c>
      <c r="R47" s="117" t="s">
        <v>0</v>
      </c>
      <c r="S47" s="117" t="s">
        <v>0</v>
      </c>
      <c r="T47" s="117" t="s">
        <v>0</v>
      </c>
      <c r="U47" s="117" t="s">
        <v>0</v>
      </c>
      <c r="V47" s="117" t="s">
        <v>0</v>
      </c>
      <c r="W47" s="117" t="s">
        <v>0</v>
      </c>
      <c r="X47" s="117" t="s">
        <v>0</v>
      </c>
      <c r="Y47" s="110" t="s">
        <v>155</v>
      </c>
      <c r="Z47" s="106" t="s">
        <v>70</v>
      </c>
    </row>
    <row r="48" spans="1:26" ht="13.2">
      <c r="A48" s="41"/>
      <c r="B48" s="62" t="s">
        <v>6</v>
      </c>
      <c r="E48" s="73">
        <v>18</v>
      </c>
      <c r="F48" s="74" t="s">
        <v>117</v>
      </c>
      <c r="G48" s="74" t="s">
        <v>118</v>
      </c>
      <c r="H48" s="75"/>
      <c r="J48" s="194" t="s">
        <v>406</v>
      </c>
      <c r="P48" t="s">
        <v>260</v>
      </c>
      <c r="Q48" s="117" t="s">
        <v>0</v>
      </c>
      <c r="R48" s="117" t="s">
        <v>0</v>
      </c>
      <c r="S48" t="s">
        <v>286</v>
      </c>
      <c r="T48" s="117" t="s">
        <v>0</v>
      </c>
      <c r="U48" s="117" t="s">
        <v>0</v>
      </c>
      <c r="V48" s="117" t="s">
        <v>0</v>
      </c>
      <c r="W48" s="117" t="s">
        <v>0</v>
      </c>
      <c r="X48" s="117" t="s">
        <v>0</v>
      </c>
      <c r="Y48" s="110" t="s">
        <v>219</v>
      </c>
      <c r="Z48" s="106" t="s">
        <v>148</v>
      </c>
    </row>
    <row r="49" spans="1:26" ht="13.2">
      <c r="A49" s="41"/>
      <c r="B49" s="62" t="s">
        <v>8</v>
      </c>
      <c r="E49" s="73">
        <v>19</v>
      </c>
      <c r="F49" s="74" t="s">
        <v>119</v>
      </c>
      <c r="G49" s="74" t="s">
        <v>120</v>
      </c>
      <c r="H49" s="75"/>
      <c r="P49" t="s">
        <v>265</v>
      </c>
      <c r="Q49" s="117" t="s">
        <v>0</v>
      </c>
      <c r="R49" s="117" t="s">
        <v>0</v>
      </c>
      <c r="S49" s="117" t="s">
        <v>0</v>
      </c>
      <c r="T49" s="117" t="s">
        <v>0</v>
      </c>
      <c r="U49" s="117" t="s">
        <v>0</v>
      </c>
      <c r="V49" s="117" t="s">
        <v>0</v>
      </c>
      <c r="W49" s="117" t="s">
        <v>0</v>
      </c>
      <c r="X49" s="117" t="s">
        <v>0</v>
      </c>
      <c r="Y49" s="115" t="s">
        <v>208</v>
      </c>
      <c r="Z49" s="111" t="s">
        <v>191</v>
      </c>
    </row>
    <row r="50" spans="1:26" ht="13.2">
      <c r="A50" s="41"/>
      <c r="B50" s="62" t="s">
        <v>7</v>
      </c>
      <c r="E50" s="73">
        <v>20</v>
      </c>
      <c r="F50" s="74" t="s">
        <v>121</v>
      </c>
      <c r="G50" s="74" t="s">
        <v>122</v>
      </c>
      <c r="H50" s="75"/>
      <c r="P50" t="s">
        <v>273</v>
      </c>
      <c r="Q50" s="117" t="s">
        <v>0</v>
      </c>
      <c r="R50" s="117" t="s">
        <v>0</v>
      </c>
      <c r="S50" s="117" t="s">
        <v>0</v>
      </c>
      <c r="T50" s="117" t="s">
        <v>0</v>
      </c>
      <c r="U50" s="117" t="s">
        <v>0</v>
      </c>
      <c r="V50" s="117" t="s">
        <v>0</v>
      </c>
      <c r="W50" s="117" t="s">
        <v>0</v>
      </c>
      <c r="X50" s="117" t="s">
        <v>0</v>
      </c>
      <c r="Y50" s="111" t="s">
        <v>185</v>
      </c>
      <c r="Z50" s="111" t="s">
        <v>187</v>
      </c>
    </row>
    <row r="51" spans="1:26" ht="13.8">
      <c r="A51" s="41"/>
      <c r="B51" s="62" t="s">
        <v>30</v>
      </c>
      <c r="E51" s="78" t="s">
        <v>77</v>
      </c>
      <c r="F51" s="74" t="s">
        <v>123</v>
      </c>
      <c r="G51" s="5" t="s">
        <v>124</v>
      </c>
      <c r="H51" s="75"/>
      <c r="J51" s="386" t="s">
        <v>508</v>
      </c>
      <c r="P51" t="s">
        <v>264</v>
      </c>
      <c r="Q51" s="117" t="s">
        <v>0</v>
      </c>
      <c r="R51" s="117" t="s">
        <v>0</v>
      </c>
      <c r="S51" s="117" t="s">
        <v>0</v>
      </c>
      <c r="T51" s="117" t="s">
        <v>0</v>
      </c>
      <c r="U51" s="117" t="s">
        <v>0</v>
      </c>
      <c r="V51" s="117" t="s">
        <v>0</v>
      </c>
      <c r="W51" s="117" t="s">
        <v>0</v>
      </c>
      <c r="X51" s="117" t="s">
        <v>0</v>
      </c>
      <c r="Y51" s="111" t="s">
        <v>184</v>
      </c>
      <c r="Z51" s="153" t="s">
        <v>244</v>
      </c>
    </row>
    <row r="52" spans="1:26" ht="13.2">
      <c r="A52" s="41"/>
      <c r="B52" s="62" t="s">
        <v>31</v>
      </c>
      <c r="E52" s="78" t="s">
        <v>0</v>
      </c>
      <c r="F52" s="74" t="s">
        <v>125</v>
      </c>
      <c r="G52" s="5" t="s">
        <v>126</v>
      </c>
      <c r="H52" s="75"/>
      <c r="J52" s="387" t="s">
        <v>325</v>
      </c>
      <c r="P52" t="s">
        <v>290</v>
      </c>
      <c r="Q52" s="117" t="s">
        <v>0</v>
      </c>
      <c r="R52" s="117" t="s">
        <v>0</v>
      </c>
      <c r="S52" s="117" t="s">
        <v>0</v>
      </c>
      <c r="T52" s="117" t="s">
        <v>0</v>
      </c>
      <c r="U52" s="117" t="s">
        <v>0</v>
      </c>
      <c r="V52" s="117" t="s">
        <v>0</v>
      </c>
      <c r="W52" s="117" t="s">
        <v>0</v>
      </c>
      <c r="X52" s="117" t="s">
        <v>0</v>
      </c>
      <c r="Y52" s="107" t="s">
        <v>242</v>
      </c>
      <c r="Z52" s="107" t="s">
        <v>243</v>
      </c>
    </row>
    <row r="53" spans="1:24" ht="13.2">
      <c r="A53" s="41"/>
      <c r="B53" s="62" t="s">
        <v>32</v>
      </c>
      <c r="E53" s="78" t="s">
        <v>127</v>
      </c>
      <c r="F53" s="74" t="s">
        <v>128</v>
      </c>
      <c r="G53" s="5" t="s">
        <v>129</v>
      </c>
      <c r="H53" s="75"/>
      <c r="J53" s="388" t="s">
        <v>179</v>
      </c>
      <c r="P53" s="154" t="s">
        <v>300</v>
      </c>
      <c r="Q53" s="154">
        <v>2</v>
      </c>
      <c r="R53" s="154">
        <v>4</v>
      </c>
      <c r="S53" s="154">
        <v>4</v>
      </c>
      <c r="T53" s="154">
        <v>4</v>
      </c>
      <c r="U53" s="154">
        <v>4</v>
      </c>
      <c r="V53" s="154">
        <v>4</v>
      </c>
      <c r="W53" s="154">
        <v>2</v>
      </c>
      <c r="X53" s="154">
        <v>1</v>
      </c>
    </row>
    <row r="54" spans="1:17" ht="13.8">
      <c r="A54" s="41"/>
      <c r="B54" s="62" t="s">
        <v>33</v>
      </c>
      <c r="E54" s="78" t="s">
        <v>130</v>
      </c>
      <c r="F54" s="74" t="s">
        <v>131</v>
      </c>
      <c r="G54" s="5" t="s">
        <v>132</v>
      </c>
      <c r="H54" s="75"/>
      <c r="J54" s="388" t="s">
        <v>510</v>
      </c>
      <c r="P54" s="148" t="s">
        <v>299</v>
      </c>
      <c r="Q54" s="148">
        <v>1</v>
      </c>
    </row>
    <row r="55" spans="1:10" ht="13.2">
      <c r="A55" s="41"/>
      <c r="B55" s="62" t="s">
        <v>169</v>
      </c>
      <c r="E55" s="79" t="s">
        <v>133</v>
      </c>
      <c r="F55" s="80" t="s">
        <v>134</v>
      </c>
      <c r="G55" s="63" t="s">
        <v>135</v>
      </c>
      <c r="H55" s="81"/>
      <c r="J55" s="389" t="s">
        <v>509</v>
      </c>
    </row>
    <row r="56" spans="1:8" ht="13.8" thickBot="1">
      <c r="A56" s="52"/>
      <c r="B56" s="64" t="s">
        <v>34</v>
      </c>
      <c r="E56" s="82"/>
      <c r="F56" s="74"/>
      <c r="G56" s="5"/>
      <c r="H56" s="5"/>
    </row>
    <row r="57" spans="1:2" ht="13.2">
      <c r="A57" s="5"/>
      <c r="B57" s="3"/>
    </row>
    <row r="58" spans="2:22" ht="13.8" thickBot="1">
      <c r="B58" s="12"/>
      <c r="E58" s="526" t="s">
        <v>341</v>
      </c>
      <c r="F58" s="526"/>
      <c r="P58" s="275"/>
      <c r="Q58" s="275"/>
      <c r="R58" s="275"/>
      <c r="S58" s="275"/>
      <c r="T58" s="275"/>
      <c r="U58" s="275"/>
      <c r="V58" s="275"/>
    </row>
    <row r="59" spans="1:22" ht="13.8" thickBot="1">
      <c r="A59" s="72"/>
      <c r="B59" s="39" t="s">
        <v>325</v>
      </c>
      <c r="P59" s="275"/>
      <c r="Q59" s="275"/>
      <c r="R59" s="275"/>
      <c r="S59" s="275"/>
      <c r="T59" s="275"/>
      <c r="U59" s="275"/>
      <c r="V59" s="275"/>
    </row>
    <row r="60" spans="1:22" ht="13.2">
      <c r="A60" s="41" t="s">
        <v>48</v>
      </c>
      <c r="B60" s="62" t="s">
        <v>35</v>
      </c>
      <c r="E60" s="39" t="s">
        <v>325</v>
      </c>
      <c r="G60" s="39" t="s">
        <v>325</v>
      </c>
      <c r="J60" s="407" t="s">
        <v>544</v>
      </c>
      <c r="P60" s="275"/>
      <c r="Q60" s="275"/>
      <c r="R60" s="275"/>
      <c r="S60" s="275"/>
      <c r="T60" s="275"/>
      <c r="U60" s="275"/>
      <c r="V60" s="275"/>
    </row>
    <row r="61" spans="1:22" ht="13.2">
      <c r="A61" s="41"/>
      <c r="B61" s="62" t="s">
        <v>36</v>
      </c>
      <c r="E61" s="29" t="s">
        <v>342</v>
      </c>
      <c r="G61" s="29" t="s">
        <v>426</v>
      </c>
      <c r="J61" s="68" t="s">
        <v>325</v>
      </c>
      <c r="P61" s="275"/>
      <c r="Q61" s="275"/>
      <c r="R61" s="275"/>
      <c r="S61" s="275"/>
      <c r="T61" s="275"/>
      <c r="U61" s="275"/>
      <c r="V61" s="275"/>
    </row>
    <row r="62" spans="1:22" ht="13.8" thickBot="1">
      <c r="A62" s="52"/>
      <c r="B62" s="64" t="s">
        <v>37</v>
      </c>
      <c r="E62" s="29" t="s">
        <v>343</v>
      </c>
      <c r="G62" s="29" t="s">
        <v>427</v>
      </c>
      <c r="J62" s="29" t="s">
        <v>545</v>
      </c>
      <c r="P62" s="275"/>
      <c r="Q62" s="275"/>
      <c r="R62" s="275"/>
      <c r="S62" s="275"/>
      <c r="T62" s="275"/>
      <c r="U62" s="275"/>
      <c r="V62" s="275"/>
    </row>
    <row r="63" spans="5:22" ht="13.8" thickBot="1">
      <c r="E63" s="29" t="s">
        <v>344</v>
      </c>
      <c r="J63" s="29" t="s">
        <v>546</v>
      </c>
      <c r="P63" s="275"/>
      <c r="Q63" s="275"/>
      <c r="R63" s="275"/>
      <c r="S63" s="275"/>
      <c r="T63" s="275"/>
      <c r="U63" s="275"/>
      <c r="V63" s="275"/>
    </row>
    <row r="64" spans="1:10" ht="13.2">
      <c r="A64" s="72" t="s">
        <v>156</v>
      </c>
      <c r="B64" s="39" t="s">
        <v>473</v>
      </c>
      <c r="E64" s="29" t="s">
        <v>345</v>
      </c>
      <c r="G64" s="39" t="s">
        <v>325</v>
      </c>
      <c r="J64" s="29" t="s">
        <v>547</v>
      </c>
    </row>
    <row r="65" spans="1:10" ht="13.2">
      <c r="A65" s="41"/>
      <c r="B65" s="83" t="s">
        <v>157</v>
      </c>
      <c r="E65" s="29" t="s">
        <v>346</v>
      </c>
      <c r="G65" s="29" t="s">
        <v>428</v>
      </c>
      <c r="J65" s="29" t="s">
        <v>548</v>
      </c>
    </row>
    <row r="66" spans="1:10" ht="13.8" thickBot="1">
      <c r="A66" s="52"/>
      <c r="B66" s="84" t="s">
        <v>158</v>
      </c>
      <c r="E66" s="29" t="s">
        <v>347</v>
      </c>
      <c r="G66" s="29" t="s">
        <v>412</v>
      </c>
      <c r="J66" s="29" t="s">
        <v>549</v>
      </c>
    </row>
    <row r="67" spans="5:10" ht="13.2">
      <c r="E67" s="29" t="s">
        <v>348</v>
      </c>
      <c r="J67" s="29" t="s">
        <v>550</v>
      </c>
    </row>
    <row r="68" spans="10:10" ht="13.8" thickBot="1">
      <c r="J68" s="29" t="s">
        <v>551</v>
      </c>
    </row>
    <row r="69" spans="1:10" ht="13.2">
      <c r="A69" s="85"/>
      <c r="B69" s="86" t="s">
        <v>325</v>
      </c>
      <c r="E69" s="39" t="s">
        <v>325</v>
      </c>
      <c r="G69" s="29" t="s">
        <v>179</v>
      </c>
      <c r="J69" s="29" t="s">
        <v>552</v>
      </c>
    </row>
    <row r="70" spans="1:7" ht="13.2">
      <c r="A70" s="87" t="s">
        <v>161</v>
      </c>
      <c r="B70" s="88" t="s">
        <v>159</v>
      </c>
      <c r="E70" s="185" t="s">
        <v>381</v>
      </c>
      <c r="G70" s="29" t="s">
        <v>178</v>
      </c>
    </row>
    <row r="71" spans="1:5" ht="13.2">
      <c r="A71" s="89"/>
      <c r="B71" s="90" t="s">
        <v>160</v>
      </c>
      <c r="E71" s="29" t="s">
        <v>382</v>
      </c>
    </row>
    <row r="73" spans="1:2" ht="13.8" thickBot="1">
      <c r="A73" s="85"/>
      <c r="B73" s="86" t="s">
        <v>325</v>
      </c>
    </row>
    <row r="74" spans="1:5" ht="13.2">
      <c r="A74" s="87" t="s">
        <v>162</v>
      </c>
      <c r="B74" s="88" t="s">
        <v>159</v>
      </c>
      <c r="E74" s="39" t="s">
        <v>325</v>
      </c>
    </row>
    <row r="75" spans="1:5" ht="13.2">
      <c r="A75" s="89"/>
      <c r="B75" s="90" t="s">
        <v>160</v>
      </c>
      <c r="E75" s="29" t="s">
        <v>354</v>
      </c>
    </row>
    <row r="76" spans="5:5" ht="13.2">
      <c r="E76" s="29" t="s">
        <v>356</v>
      </c>
    </row>
    <row r="77" spans="1:5" ht="13.2">
      <c r="A77" s="85"/>
      <c r="B77" s="86" t="s">
        <v>325</v>
      </c>
      <c r="E77" s="29" t="s">
        <v>353</v>
      </c>
    </row>
    <row r="78" spans="1:5" ht="13.2">
      <c r="A78" s="87" t="s">
        <v>163</v>
      </c>
      <c r="B78" s="88" t="s">
        <v>164</v>
      </c>
      <c r="E78" s="29" t="s">
        <v>355</v>
      </c>
    </row>
    <row r="79" spans="1:5" ht="13.2">
      <c r="A79" s="87"/>
      <c r="B79" s="88" t="s">
        <v>165</v>
      </c>
      <c r="E79" s="29" t="s">
        <v>363</v>
      </c>
    </row>
    <row r="80" spans="1:2" ht="13.2">
      <c r="A80" s="89"/>
      <c r="B80" s="90" t="s">
        <v>166</v>
      </c>
    </row>
    <row r="83" spans="1:2" ht="26.4">
      <c r="A83" s="91" t="s">
        <v>40</v>
      </c>
      <c r="B83" s="92" t="s">
        <v>173</v>
      </c>
    </row>
    <row r="84" spans="1:2" ht="52.8">
      <c r="A84" s="41"/>
      <c r="B84" s="44" t="s">
        <v>172</v>
      </c>
    </row>
    <row r="85" spans="1:2" ht="39.6">
      <c r="A85" s="41"/>
      <c r="B85" s="44" t="s">
        <v>174</v>
      </c>
    </row>
    <row r="86" spans="1:2" ht="184.8">
      <c r="A86" s="45" t="s">
        <v>41</v>
      </c>
      <c r="B86" s="44" t="s">
        <v>175</v>
      </c>
    </row>
    <row r="87" spans="1:2" ht="198">
      <c r="A87" s="41"/>
      <c r="B87" s="44" t="s">
        <v>176</v>
      </c>
    </row>
    <row r="88" spans="1:2" ht="92.4" thickBot="1">
      <c r="A88" s="41"/>
      <c r="B88" s="44" t="s">
        <v>177</v>
      </c>
    </row>
  </sheetData>
  <sheetProtection algorithmName="SHA-512" hashValue="+E6uP+Z+3rkl2f3jhxHyBX3RPTTdo1pBKZlTtOA4Bxb5Osvi/oVHCC28FqI9sOAZ2inVXFK0xYF80PaFLClbog==" saltValue="zz1mlqNRpm1cROQYYLgy6A==" spinCount="100000" sheet="1" objects="1" scenarios="1"/>
  <sortState ref="P19:X52">
    <sortCondition sortBy="value" ref="P19:P52"/>
  </sortState>
  <mergeCells count="1">
    <mergeCell ref="E58:F58"/>
  </mergeCells>
  <pageMargins left="0.7" right="0.7" top="0.75" bottom="0.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3fabd1af-714d-42c7-b88e-6b7052a660a6}">
  <sheetPr codeName="Sheet6"/>
  <dimension ref="A2:Q67"/>
  <sheetViews>
    <sheetView workbookViewId="0" topLeftCell="A34">
      <selection pane="topLeft" activeCell="A54" sqref="A54"/>
    </sheetView>
  </sheetViews>
  <sheetFormatPr defaultRowHeight="13.2"/>
  <cols>
    <col min="1" max="1" width="10.1428571428571" bestFit="1" customWidth="1"/>
  </cols>
  <sheetData>
    <row r="2" spans="1:1" ht="13.8" thickBot="1">
      <c r="A2" s="160">
        <v>42143</v>
      </c>
    </row>
    <row r="3" spans="1:17" ht="13.8">
      <c r="A3" t="s">
        <v>309</v>
      </c>
      <c r="N3" s="252" t="s">
        <v>415</v>
      </c>
      <c r="O3" s="253"/>
      <c r="P3" s="253"/>
      <c r="Q3" s="254"/>
    </row>
    <row r="4" spans="14:17" ht="13.2">
      <c r="N4" s="255"/>
      <c r="O4" s="256"/>
      <c r="P4" s="256"/>
      <c r="Q4" s="257"/>
    </row>
    <row r="5" spans="1:17" ht="13.2">
      <c r="A5" s="160">
        <v>42147</v>
      </c>
      <c r="N5" s="255" t="s">
        <v>416</v>
      </c>
      <c r="O5" s="256"/>
      <c r="P5" s="256"/>
      <c r="Q5" s="257"/>
    </row>
    <row r="6" spans="1:17" ht="13.8" thickBot="1">
      <c r="A6" t="s">
        <v>317</v>
      </c>
      <c r="N6" s="258" t="s">
        <v>417</v>
      </c>
      <c r="O6" s="259"/>
      <c r="P6" s="259"/>
      <c r="Q6" s="260"/>
    </row>
    <row r="8" spans="1:1" ht="13.2">
      <c r="A8" s="160">
        <v>42168</v>
      </c>
    </row>
    <row r="9" spans="1:10" ht="13.2">
      <c r="A9" t="s">
        <v>319</v>
      </c>
      <c r="J9" t="s">
        <v>320</v>
      </c>
    </row>
    <row r="10" spans="1:1" ht="13.2">
      <c r="A10" t="s">
        <v>321</v>
      </c>
    </row>
    <row r="12" spans="1:1" ht="13.2">
      <c r="A12" s="160">
        <v>42248</v>
      </c>
    </row>
    <row r="13" spans="1:1" ht="13.2">
      <c r="A13" t="s">
        <v>337</v>
      </c>
    </row>
    <row r="15" spans="1:1" ht="13.2">
      <c r="A15" s="160">
        <v>42256</v>
      </c>
    </row>
    <row r="16" spans="1:2" ht="13.2">
      <c r="A16" t="s">
        <v>385</v>
      </c>
      <c r="B16" t="s">
        <v>386</v>
      </c>
    </row>
    <row r="18" spans="1:1" ht="13.2">
      <c r="A18" s="160">
        <v>42334</v>
      </c>
    </row>
    <row r="19" spans="1:1" ht="13.2">
      <c r="A19" t="s">
        <v>397</v>
      </c>
    </row>
    <row r="21" spans="1:1" ht="13.2">
      <c r="A21" s="265">
        <v>42429</v>
      </c>
    </row>
    <row r="22" spans="1:1" ht="13.2">
      <c r="A22" t="s">
        <v>418</v>
      </c>
    </row>
    <row r="24" spans="1:1" ht="13.2">
      <c r="A24" s="271" t="s">
        <v>420</v>
      </c>
    </row>
    <row r="25" spans="1:1" ht="13.2">
      <c r="A25" s="271" t="s">
        <v>421</v>
      </c>
    </row>
    <row r="26" spans="1:1" ht="13.2">
      <c r="A26" s="271" t="s">
        <v>422</v>
      </c>
    </row>
    <row r="27" spans="1:1" ht="13.2">
      <c r="A27" s="271" t="s">
        <v>423</v>
      </c>
    </row>
    <row r="28" spans="1:1" ht="13.2">
      <c r="A28" s="29"/>
    </row>
    <row r="29" spans="1:1" ht="13.2">
      <c r="A29" s="271" t="s">
        <v>433</v>
      </c>
    </row>
    <row r="30" spans="1:1" ht="13.2">
      <c r="A30" s="271" t="s">
        <v>434</v>
      </c>
    </row>
    <row r="32" spans="1:2" ht="13.2">
      <c r="A32" s="160">
        <v>42741</v>
      </c>
      <c r="B32" t="s">
        <v>453</v>
      </c>
    </row>
    <row r="33" spans="1:1" ht="13.2">
      <c r="A33" t="s">
        <v>450</v>
      </c>
    </row>
    <row r="34" spans="1:1" ht="13.2">
      <c r="A34" t="s">
        <v>451</v>
      </c>
    </row>
    <row r="35" spans="1:1" ht="13.2">
      <c r="A35" t="s">
        <v>452</v>
      </c>
    </row>
    <row r="37" spans="1:2" ht="13.2">
      <c r="A37" s="160">
        <v>42761</v>
      </c>
      <c r="B37" t="s">
        <v>506</v>
      </c>
    </row>
    <row r="38" spans="1:1" ht="13.2">
      <c r="A38" t="s">
        <v>465</v>
      </c>
    </row>
    <row r="39" spans="1:1" ht="13.2">
      <c r="A39" t="s">
        <v>466</v>
      </c>
    </row>
    <row r="40" spans="1:1" ht="13.2">
      <c r="A40" t="s">
        <v>467</v>
      </c>
    </row>
    <row r="41" spans="1:1" ht="13.2">
      <c r="A41" t="s">
        <v>468</v>
      </c>
    </row>
    <row r="42" spans="1:1" ht="13.2">
      <c r="A42" t="s">
        <v>472</v>
      </c>
    </row>
    <row r="43" spans="1:1" ht="13.2">
      <c r="A43" t="s">
        <v>475</v>
      </c>
    </row>
    <row r="44" spans="1:1" ht="13.2">
      <c r="A44" t="s">
        <v>476</v>
      </c>
    </row>
    <row r="45" spans="1:1" ht="13.2">
      <c r="A45" t="s">
        <v>477</v>
      </c>
    </row>
    <row r="46" spans="1:1" ht="13.2">
      <c r="A46" t="s">
        <v>478</v>
      </c>
    </row>
    <row r="47" spans="1:1" ht="13.2">
      <c r="A47" t="s">
        <v>480</v>
      </c>
    </row>
    <row r="49" spans="1:1" ht="13.2">
      <c r="A49" s="160" t="s">
        <v>512</v>
      </c>
    </row>
    <row r="50" spans="1:1" ht="13.2">
      <c r="A50" t="s">
        <v>507</v>
      </c>
    </row>
    <row r="52" spans="1:1" ht="13.2">
      <c r="A52" s="160" t="s">
        <v>513</v>
      </c>
    </row>
    <row r="53" spans="1:1" ht="13.8">
      <c r="A53" t="s">
        <v>587</v>
      </c>
    </row>
    <row r="54" spans="1:1" ht="13.2">
      <c r="A54" t="s">
        <v>532</v>
      </c>
    </row>
    <row r="55" spans="1:1" ht="13.2">
      <c r="A55" t="s">
        <v>531</v>
      </c>
    </row>
    <row r="57" spans="1:1" ht="13.2">
      <c r="A57" t="s">
        <v>534</v>
      </c>
    </row>
    <row r="58" spans="1:1" ht="13.2">
      <c r="A58" t="s">
        <v>535</v>
      </c>
    </row>
    <row r="60" spans="1:1" ht="13.2">
      <c r="A60" t="s">
        <v>554</v>
      </c>
    </row>
    <row r="61" spans="1:1" ht="13.2">
      <c r="A61" t="s">
        <v>584</v>
      </c>
    </row>
    <row r="62" spans="1:1" ht="13.2">
      <c r="A62" t="s">
        <v>585</v>
      </c>
    </row>
    <row r="64" spans="1:1" ht="13.2">
      <c r="A64" s="160" t="s">
        <v>581</v>
      </c>
    </row>
    <row r="65" spans="1:1" ht="13.2">
      <c r="A65" t="s">
        <v>582</v>
      </c>
    </row>
    <row r="66" spans="1:1" ht="13.2">
      <c r="A66" t="s">
        <v>583</v>
      </c>
    </row>
    <row r="67" spans="1:1" ht="13.2">
      <c r="A67" t="s">
        <v>586</v>
      </c>
    </row>
  </sheetData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Info</vt:lpstr>
      <vt:lpstr>Basic&amp;UseTests</vt:lpstr>
      <vt:lpstr>FireTests</vt:lpstr>
      <vt:lpstr>Definition Carpet Type</vt:lpstr>
      <vt:lpstr>ExportCarpetTests</vt:lpstr>
      <vt:lpstr>ExportFireTests</vt:lpstr>
      <vt:lpstr>CONFIG</vt:lpstr>
      <vt:lpstr>Versies</vt:lpstr>
    </vt:vector>
  </TitlesOfParts>
  <Template/>
  <Manager/>
  <Company>VAKTEX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 Akhalaia</dc:creator>
  <cp:keywords/>
  <dc:description/>
  <cp:lastModifiedBy>Sofie Moorkens</cp:lastModifiedBy>
  <cp:lastPrinted>2020-09-01T11:28:28Z</cp:lastPrinted>
  <dcterms:created xsi:type="dcterms:W3CDTF">1997-12-16T10:54:48Z</dcterms:created>
  <dcterms:modified xsi:type="dcterms:W3CDTF">2021-03-15T11:49:19Z</dcterms:modified>
  <cp:category/>
</cp:coreProperties>
</file>